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6920" windowHeight="4155" tabRatio="879" firstSheet="3" activeTab="3"/>
  </bookViews>
  <sheets>
    <sheet name="т1" sheetId="91" state="hidden" r:id="rId1"/>
    <sheet name="т2" sheetId="96" state="hidden" r:id="rId2"/>
    <sheet name="т3" sheetId="97" state="hidden" r:id="rId3"/>
    <sheet name="т4" sheetId="98" r:id="rId4"/>
    <sheet name="т5" sheetId="101" state="hidden" r:id="rId5"/>
    <sheet name="т6" sheetId="100" state="hidden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т4!$10:$10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т3!$A$1:$Q$18</definedName>
    <definedName name="_xlnm.Print_Area" localSheetId="3">т4!$A$6:$T$14</definedName>
    <definedName name="_xlnm.Print_Area" localSheetId="4">т5!$A$1:$P$18</definedName>
    <definedName name="_xlnm.Print_Area" localSheetId="5">т6!$A$1:$G$22</definedName>
  </definedNames>
  <calcPr calcId="144525" calcMode="manual"/>
</workbook>
</file>

<file path=xl/calcChain.xml><?xml version="1.0" encoding="utf-8"?>
<calcChain xmlns="http://schemas.openxmlformats.org/spreadsheetml/2006/main">
  <c r="K367" i="98" l="1"/>
  <c r="K368" i="98"/>
  <c r="K369" i="98"/>
  <c r="K370" i="98" l="1"/>
  <c r="K371" i="98" s="1"/>
  <c r="M371" i="98" s="1"/>
  <c r="K361" i="98"/>
  <c r="K362" i="98"/>
  <c r="K363" i="98" l="1"/>
  <c r="K364" i="98" s="1"/>
  <c r="K365" i="98" s="1"/>
  <c r="M365" i="98" s="1"/>
  <c r="K357" i="98"/>
  <c r="K358" i="98" s="1"/>
  <c r="K359" i="98" s="1"/>
  <c r="M359" i="98" s="1"/>
  <c r="K353" i="98"/>
  <c r="K354" i="98" s="1"/>
  <c r="K355" i="98" s="1"/>
  <c r="M355" i="98" s="1"/>
  <c r="K349" i="98"/>
  <c r="K350" i="98" s="1"/>
  <c r="K351" i="98" s="1"/>
  <c r="M351" i="98" s="1"/>
  <c r="K345" i="98"/>
  <c r="K346" i="98" s="1"/>
  <c r="K347" i="98" s="1"/>
  <c r="M347" i="98" s="1"/>
  <c r="K341" i="98" l="1"/>
  <c r="K340" i="98"/>
  <c r="K339" i="98"/>
  <c r="K335" i="98"/>
  <c r="K334" i="98"/>
  <c r="K333" i="98"/>
  <c r="K327" i="98"/>
  <c r="K329" i="98"/>
  <c r="K328" i="98"/>
  <c r="K321" i="98"/>
  <c r="K323" i="98"/>
  <c r="K322" i="98"/>
  <c r="K315" i="98"/>
  <c r="K317" i="98"/>
  <c r="K316" i="98"/>
  <c r="K311" i="98"/>
  <c r="K310" i="98"/>
  <c r="K309" i="98"/>
  <c r="K304" i="98"/>
  <c r="K305" i="98"/>
  <c r="K300" i="98"/>
  <c r="K299" i="98"/>
  <c r="K298" i="98"/>
  <c r="K294" i="98"/>
  <c r="K293" i="98"/>
  <c r="K292" i="98"/>
  <c r="K288" i="98"/>
  <c r="K287" i="98"/>
  <c r="K286" i="98"/>
  <c r="K282" i="98"/>
  <c r="K281" i="98"/>
  <c r="K280" i="98"/>
  <c r="K276" i="98"/>
  <c r="K275" i="98"/>
  <c r="K274" i="98"/>
  <c r="K268" i="98"/>
  <c r="K262" i="98"/>
  <c r="K270" i="98"/>
  <c r="K269" i="98"/>
  <c r="K264" i="98"/>
  <c r="K263" i="98"/>
  <c r="K258" i="98"/>
  <c r="K257" i="98"/>
  <c r="K256" i="98"/>
  <c r="K252" i="98"/>
  <c r="K251" i="98"/>
  <c r="K250" i="98"/>
  <c r="K246" i="98"/>
  <c r="K245" i="98"/>
  <c r="K241" i="98"/>
  <c r="K240" i="98"/>
  <c r="K239" i="98"/>
  <c r="K235" i="98"/>
  <c r="K234" i="98"/>
  <c r="K233" i="98"/>
  <c r="K227" i="98"/>
  <c r="K229" i="98"/>
  <c r="K228" i="98"/>
  <c r="K259" i="98" l="1"/>
  <c r="K260" i="98" s="1"/>
  <c r="M260" i="98" s="1"/>
  <c r="K247" i="98"/>
  <c r="K248" i="98" s="1"/>
  <c r="M248" i="98" s="1"/>
  <c r="K330" i="98"/>
  <c r="K331" i="98" s="1"/>
  <c r="M331" i="98" s="1"/>
  <c r="K312" i="98"/>
  <c r="K313" i="98" s="1"/>
  <c r="M313" i="98" s="1"/>
  <c r="K342" i="98"/>
  <c r="K343" i="98" s="1"/>
  <c r="M343" i="98" s="1"/>
  <c r="K336" i="98"/>
  <c r="K337" i="98" s="1"/>
  <c r="M337" i="98" s="1"/>
  <c r="K324" i="98"/>
  <c r="K325" i="98" s="1"/>
  <c r="M325" i="98" s="1"/>
  <c r="K318" i="98"/>
  <c r="K319" i="98" s="1"/>
  <c r="M319" i="98" s="1"/>
  <c r="K242" i="98"/>
  <c r="K265" i="98"/>
  <c r="K289" i="98"/>
  <c r="K290" i="98" s="1"/>
  <c r="M290" i="98" s="1"/>
  <c r="K306" i="98"/>
  <c r="K307" i="98" s="1"/>
  <c r="M307" i="98" s="1"/>
  <c r="K301" i="98"/>
  <c r="K302" i="98" s="1"/>
  <c r="M302" i="98" s="1"/>
  <c r="K295" i="98"/>
  <c r="K296" i="98" s="1"/>
  <c r="M296" i="98" s="1"/>
  <c r="K283" i="98"/>
  <c r="K284" i="98" s="1"/>
  <c r="M284" i="98" s="1"/>
  <c r="K277" i="98"/>
  <c r="K278" i="98" s="1"/>
  <c r="M278" i="98" s="1"/>
  <c r="K271" i="98"/>
  <c r="K272" i="98" s="1"/>
  <c r="M272" i="98" s="1"/>
  <c r="K266" i="98"/>
  <c r="M266" i="98" s="1"/>
  <c r="K253" i="98"/>
  <c r="K254" i="98" s="1"/>
  <c r="M254" i="98" s="1"/>
  <c r="K243" i="98"/>
  <c r="M243" i="98" s="1"/>
  <c r="K236" i="98"/>
  <c r="K237" i="98" s="1"/>
  <c r="M237" i="98" s="1"/>
  <c r="K230" i="98"/>
  <c r="K231" i="98" s="1"/>
  <c r="M231" i="98" s="1"/>
  <c r="K221" i="98"/>
  <c r="K223" i="98"/>
  <c r="K222" i="98"/>
  <c r="K217" i="98"/>
  <c r="K216" i="98"/>
  <c r="K215" i="98"/>
  <c r="K211" i="98"/>
  <c r="K210" i="98"/>
  <c r="K209" i="98"/>
  <c r="K205" i="98"/>
  <c r="K204" i="98"/>
  <c r="K203" i="98"/>
  <c r="K199" i="98"/>
  <c r="K198" i="98"/>
  <c r="K197" i="98"/>
  <c r="K191" i="98"/>
  <c r="K193" i="98"/>
  <c r="K192" i="98"/>
  <c r="K185" i="98"/>
  <c r="K161" i="98"/>
  <c r="K167" i="98"/>
  <c r="K173" i="98"/>
  <c r="K179" i="98"/>
  <c r="K187" i="98"/>
  <c r="K186" i="98"/>
  <c r="K181" i="98"/>
  <c r="K180" i="98"/>
  <c r="K175" i="98"/>
  <c r="K174" i="98"/>
  <c r="K169" i="98"/>
  <c r="K168" i="98"/>
  <c r="K163" i="98"/>
  <c r="K162" i="98"/>
  <c r="K155" i="98"/>
  <c r="K157" i="98"/>
  <c r="K156" i="98"/>
  <c r="K151" i="98"/>
  <c r="K150" i="98"/>
  <c r="K149" i="98"/>
  <c r="K148" i="98"/>
  <c r="K144" i="98"/>
  <c r="K143" i="98"/>
  <c r="K142" i="98"/>
  <c r="K138" i="98"/>
  <c r="K137" i="98"/>
  <c r="K136" i="98"/>
  <c r="K131" i="98"/>
  <c r="K68" i="98"/>
  <c r="K125" i="98"/>
  <c r="K132" i="98"/>
  <c r="K127" i="98"/>
  <c r="K126" i="98"/>
  <c r="K121" i="98"/>
  <c r="K120" i="98"/>
  <c r="K119" i="98"/>
  <c r="K118" i="98"/>
  <c r="K114" i="98"/>
  <c r="K113" i="98"/>
  <c r="K112" i="98"/>
  <c r="K108" i="98"/>
  <c r="K107" i="98"/>
  <c r="K106" i="98"/>
  <c r="K105" i="98"/>
  <c r="K83" i="98"/>
  <c r="K52" i="98"/>
  <c r="K194" i="98" l="1"/>
  <c r="K195" i="98" s="1"/>
  <c r="M195" i="98" s="1"/>
  <c r="K164" i="98"/>
  <c r="K165" i="98" s="1"/>
  <c r="M165" i="98" s="1"/>
  <c r="K188" i="98"/>
  <c r="K189" i="98" s="1"/>
  <c r="M189" i="98" s="1"/>
  <c r="K152" i="98"/>
  <c r="K153" i="98" s="1"/>
  <c r="M153" i="98" s="1"/>
  <c r="K212" i="98"/>
  <c r="K213" i="98" s="1"/>
  <c r="M213" i="98" s="1"/>
  <c r="K176" i="98"/>
  <c r="K177" i="98" s="1"/>
  <c r="M177" i="98" s="1"/>
  <c r="K224" i="98"/>
  <c r="K225" i="98" s="1"/>
  <c r="M225" i="98" s="1"/>
  <c r="K218" i="98"/>
  <c r="K219" i="98" s="1"/>
  <c r="M219" i="98" s="1"/>
  <c r="K206" i="98"/>
  <c r="K207" i="98" s="1"/>
  <c r="M207" i="98" s="1"/>
  <c r="K200" i="98"/>
  <c r="K201" i="98" s="1"/>
  <c r="M201" i="98" s="1"/>
  <c r="K182" i="98"/>
  <c r="K183" i="98" s="1"/>
  <c r="M183" i="98" s="1"/>
  <c r="K170" i="98"/>
  <c r="K171" i="98" s="1"/>
  <c r="M171" i="98" s="1"/>
  <c r="K158" i="98"/>
  <c r="K159" i="98" s="1"/>
  <c r="M159" i="98" s="1"/>
  <c r="K145" i="98"/>
  <c r="K146" i="98" s="1"/>
  <c r="M146" i="98" s="1"/>
  <c r="K139" i="98"/>
  <c r="K140" i="98" s="1"/>
  <c r="M140" i="98" s="1"/>
  <c r="K109" i="98"/>
  <c r="K110" i="98" s="1"/>
  <c r="M110" i="98" s="1"/>
  <c r="K128" i="98"/>
  <c r="K129" i="98" s="1"/>
  <c r="M129" i="98" s="1"/>
  <c r="K122" i="98"/>
  <c r="K123" i="98" s="1"/>
  <c r="M123" i="98" s="1"/>
  <c r="K133" i="98"/>
  <c r="K134" i="98" s="1"/>
  <c r="M134" i="98" s="1"/>
  <c r="K115" i="98"/>
  <c r="K116" i="98" s="1"/>
  <c r="M116" i="98" s="1"/>
  <c r="K101" i="98"/>
  <c r="K100" i="98"/>
  <c r="K99" i="98"/>
  <c r="K95" i="98"/>
  <c r="K94" i="98"/>
  <c r="K93" i="98"/>
  <c r="K89" i="98"/>
  <c r="K88" i="98"/>
  <c r="K87" i="98"/>
  <c r="K82" i="98"/>
  <c r="K81" i="98"/>
  <c r="K80" i="98"/>
  <c r="K76" i="98"/>
  <c r="K75" i="98"/>
  <c r="K74" i="98"/>
  <c r="K70" i="98"/>
  <c r="K69" i="98"/>
  <c r="K84" i="98" l="1"/>
  <c r="K85" i="98" s="1"/>
  <c r="M85" i="98" s="1"/>
  <c r="K71" i="98"/>
  <c r="K72" i="98" s="1"/>
  <c r="M72" i="98" s="1"/>
  <c r="K96" i="98"/>
  <c r="K97" i="98" s="1"/>
  <c r="M97" i="98" s="1"/>
  <c r="K77" i="98"/>
  <c r="K78" i="98" s="1"/>
  <c r="M78" i="98" s="1"/>
  <c r="K102" i="98"/>
  <c r="K103" i="98" s="1"/>
  <c r="M103" i="98" s="1"/>
  <c r="K90" i="98"/>
  <c r="K91" i="98" s="1"/>
  <c r="M91" i="98" s="1"/>
  <c r="K64" i="98"/>
  <c r="K63" i="98"/>
  <c r="K62" i="98"/>
  <c r="K56" i="98"/>
  <c r="K58" i="98"/>
  <c r="K57" i="98"/>
  <c r="K51" i="98"/>
  <c r="K50" i="98"/>
  <c r="K49" i="98"/>
  <c r="K45" i="98"/>
  <c r="K44" i="98"/>
  <c r="K43" i="98"/>
  <c r="K39" i="98"/>
  <c r="K38" i="98"/>
  <c r="K37" i="98"/>
  <c r="K33" i="98"/>
  <c r="K32" i="98"/>
  <c r="K31" i="98"/>
  <c r="K34" i="98" l="1"/>
  <c r="K35" i="98" s="1"/>
  <c r="M35" i="98" s="1"/>
  <c r="K53" i="98"/>
  <c r="K54" i="98" s="1"/>
  <c r="M54" i="98" s="1"/>
  <c r="K59" i="98"/>
  <c r="K60" i="98" s="1"/>
  <c r="M60" i="98" s="1"/>
  <c r="K40" i="98"/>
  <c r="K41" i="98" s="1"/>
  <c r="M41" i="98" s="1"/>
  <c r="K46" i="98"/>
  <c r="K47" i="98" s="1"/>
  <c r="M47" i="98" s="1"/>
  <c r="K65" i="98"/>
  <c r="K66" i="98" s="1"/>
  <c r="M66" i="98" s="1"/>
  <c r="K27" i="98"/>
  <c r="K26" i="98"/>
  <c r="K25" i="98"/>
  <c r="K28" i="98" l="1"/>
  <c r="K29" i="98" s="1"/>
  <c r="M29" i="98" s="1"/>
  <c r="K21" i="98" l="1"/>
  <c r="K22" i="98" s="1"/>
  <c r="K23" i="98" s="1"/>
  <c r="M23" i="98" s="1"/>
  <c r="K17" i="98"/>
  <c r="K18" i="98" s="1"/>
  <c r="K19" i="98" s="1"/>
  <c r="M19" i="98" s="1"/>
  <c r="K13" i="98" l="1"/>
  <c r="K14" i="98" l="1"/>
  <c r="K15" i="98" l="1"/>
  <c r="M15" i="98" s="1"/>
  <c r="S14" i="100"/>
  <c r="R14" i="100"/>
  <c r="Q14" i="100"/>
  <c r="P14" i="100"/>
  <c r="O14" i="100"/>
  <c r="S11" i="100" l="1"/>
  <c r="R11" i="100"/>
  <c r="Q11" i="100"/>
  <c r="P16" i="101" l="1"/>
  <c r="I16" i="101" l="1"/>
  <c r="P14" i="101" l="1"/>
  <c r="I14" i="101"/>
  <c r="P12" i="101"/>
  <c r="I12" i="101"/>
  <c r="P9" i="101" l="1"/>
  <c r="P17" i="101" s="1"/>
  <c r="E5" i="100" s="1"/>
  <c r="I9" i="101"/>
  <c r="I17" i="101" s="1"/>
  <c r="C5" i="100" s="1"/>
  <c r="C6" i="100" s="1"/>
  <c r="J18" i="97" l="1"/>
  <c r="E6" i="100"/>
  <c r="E7" i="100"/>
  <c r="E10" i="100" s="1"/>
  <c r="C7" i="100"/>
  <c r="C10" i="100" s="1"/>
  <c r="C14" i="100" l="1"/>
  <c r="C11" i="100" s="1"/>
  <c r="C8" i="100"/>
  <c r="E15" i="100"/>
  <c r="E11" i="100" s="1"/>
  <c r="E8" i="100" s="1"/>
</calcChain>
</file>

<file path=xl/sharedStrings.xml><?xml version="1.0" encoding="utf-8"?>
<sst xmlns="http://schemas.openxmlformats.org/spreadsheetml/2006/main" count="2400" uniqueCount="273">
  <si>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</si>
  <si>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</si>
  <si>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</si>
  <si>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</si>
  <si>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</si>
  <si>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</si>
  <si>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</si>
  <si>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</si>
  <si>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</si>
  <si>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</si>
  <si>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</si>
  <si>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</si>
  <si>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</si>
  <si>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</si>
  <si>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</si>
  <si>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</si>
  <si>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</si>
  <si>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</si>
  <si>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</si>
  <si>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</si>
  <si>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общее описание</t>
  </si>
  <si>
    <t xml:space="preserve">Специальные переходы </t>
  </si>
  <si>
    <t>км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</si>
  <si>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</si>
  <si>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</si>
  <si>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</si>
  <si>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</si>
  <si>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</si>
  <si>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</si>
  <si>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</si>
  <si>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</si>
  <si>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</si>
  <si>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</si>
  <si>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</si>
  <si>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</si>
  <si>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</si>
  <si>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</si>
  <si>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Т-6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</si>
  <si>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</si>
  <si>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</si>
  <si>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</si>
  <si>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</si>
  <si>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</si>
  <si>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</si>
  <si>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</si>
  <si>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</si>
  <si>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</si>
  <si>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</si>
  <si>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</si>
  <si>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</si>
  <si>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</si>
  <si>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</si>
  <si>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</si>
  <si>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</si>
  <si>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</si>
  <si>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</si>
  <si>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</si>
  <si>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</si>
  <si>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</si>
  <si>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</si>
  <si>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</si>
  <si>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</si>
  <si>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</si>
  <si>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</si>
  <si>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</si>
  <si>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</si>
  <si>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</si>
  <si>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</si>
  <si>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</si>
  <si>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</si>
  <si>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</si>
  <si>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</si>
  <si>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</si>
  <si>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</si>
  <si>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</si>
  <si>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</si>
  <si>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</si>
  <si>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</si>
  <si>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</si>
  <si>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</si>
  <si>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</si>
  <si>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</si>
  <si>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</si>
  <si>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</si>
  <si>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</si>
  <si>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</si>
  <si>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</si>
  <si>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</si>
  <si>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</si>
  <si>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</si>
  <si>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</si>
  <si>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</si>
  <si>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</si>
  <si>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</si>
  <si>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</si>
  <si>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</si>
  <si>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</si>
  <si>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</si>
  <si>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</si>
  <si>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</si>
  <si>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</si>
  <si>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</si>
  <si>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</si>
  <si>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</si>
  <si>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</si>
  <si>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</si>
  <si>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</si>
  <si>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</si>
  <si>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</si>
  <si>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</si>
  <si>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</si>
  <si>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</si>
  <si>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</si>
  <si>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</si>
  <si>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</si>
  <si>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</si>
  <si>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7</t>
  </si>
  <si>
    <t>4</t>
  </si>
  <si>
    <t>5</t>
  </si>
  <si>
    <t>6</t>
  </si>
  <si>
    <t>3</t>
  </si>
  <si>
    <r>
      <t>Наименование и реквизиты документа, согласно которому сформированы технические характеристики (параметры) инвестиционного проекта _</t>
    </r>
    <r>
      <rPr>
        <u/>
        <sz val="12"/>
        <rFont val="Times New Roman"/>
        <family val="1"/>
        <charset val="204"/>
      </rPr>
      <t>дефектный акт</t>
    </r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</si>
  <si>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  </r>
    <r>
      <rPr>
        <u/>
        <sz val="12"/>
        <rFont val="Times New Roman"/>
        <family val="1"/>
        <charset val="204"/>
      </rPr>
      <t>_дефектный акт</t>
    </r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</si>
  <si>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  </r>
    <r>
      <rPr>
        <u/>
        <sz val="12"/>
        <rFont val="Times New Roman"/>
        <family val="1"/>
        <charset val="204"/>
      </rPr>
      <t>дефектный акт</t>
    </r>
  </si>
  <si>
    <t>-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</si>
  <si>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</si>
  <si>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</si>
  <si>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7.4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</si>
  <si>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</si>
  <si>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7.5</t>
  </si>
  <si>
    <r>
      <t>Инвестиционная программа_</t>
    </r>
    <r>
      <rPr>
        <u/>
        <sz val="12"/>
        <rFont val="Times New Roman"/>
        <family val="1"/>
        <charset val="204"/>
      </rPr>
      <t>филиала "Уральский" АО "Оборонэнерго"</t>
    </r>
  </si>
  <si>
    <t xml:space="preserve">Утвержденные плановые значения показателей приведены в соответствии с </t>
  </si>
  <si>
    <t>НДС 20%</t>
  </si>
  <si>
    <t>Таблица 5. Строительство (реконструкция) КЛ 6-500 кВ</t>
  </si>
  <si>
    <t>Кабельные линиии электропередачи (КЛ) 6-500 кВ</t>
  </si>
  <si>
    <t>Трасса прокладки КЛ</t>
  </si>
  <si>
    <r>
      <t>Год раскрытия информации: _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>_ год</t>
    </r>
  </si>
  <si>
    <t>Коэффициент перехода (пересчета) от базового УНЦ к УНЦ субъектов РФ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</si>
  <si>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</si>
  <si>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</si>
  <si>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</si>
  <si>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</si>
  <si>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</si>
  <si>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2029 2)</t>
    </r>
  </si>
  <si>
    <r>
      <t>Субъекты Российской Федерации, на территории которых реализуется инвестиционный проект:___</t>
    </r>
    <r>
      <rPr>
        <u/>
        <sz val="12"/>
        <rFont val="Times New Roman"/>
        <family val="1"/>
        <charset val="204"/>
      </rPr>
      <t>Свердловская область</t>
    </r>
    <r>
      <rPr>
        <sz val="12"/>
        <rFont val="Times New Roman"/>
        <family val="1"/>
        <charset val="204"/>
      </rPr>
      <t>___</t>
    </r>
  </si>
  <si>
    <t>П6-07</t>
  </si>
  <si>
    <t>2019 г.</t>
  </si>
  <si>
    <t>2020 г.</t>
  </si>
  <si>
    <t>2021 г.</t>
  </si>
  <si>
    <t>2022 г.</t>
  </si>
  <si>
    <t>2023 г.</t>
  </si>
  <si>
    <t>2024 г.</t>
  </si>
  <si>
    <t>2025 г.</t>
  </si>
  <si>
    <t>2026 г.</t>
  </si>
  <si>
    <t>2027 г.</t>
  </si>
  <si>
    <t>Индексы годовые, деленные на 100 для применения в расчетах</t>
  </si>
  <si>
    <t>Дефлятор инвестиций в основной капитал*</t>
  </si>
  <si>
    <t xml:space="preserve">Показатель инфляции базовый* </t>
  </si>
  <si>
    <t>Показатель инфляции прогнозный</t>
  </si>
  <si>
    <t>* дефляторы применены в соответствии с прогнозом социально-экономического развития Российской Федерации на 2024 год и на плановый период 2025 и 2026 годов от 22 сентября 2023 г.</t>
  </si>
  <si>
    <t>2028 г.</t>
  </si>
  <si>
    <t>2.3</t>
  </si>
  <si>
    <r>
      <t>Тип инвестиционного проекта:___</t>
    </r>
    <r>
      <rPr>
        <u/>
        <sz val="12"/>
        <rFont val="Times New Roman"/>
        <family val="1"/>
        <charset val="204"/>
      </rPr>
      <t>реконструкция</t>
    </r>
  </si>
  <si>
    <r>
      <t xml:space="preserve">аименование инвестиционного проекта: </t>
    </r>
    <r>
      <rPr>
        <u/>
        <sz val="12"/>
        <rFont val="Times New Roman"/>
        <family val="1"/>
        <charset val="204"/>
      </rPr>
      <t>Реконструкция КЛ-10 кВ от ПС "Еланская" до оп. 1 (замена кабеля АСБ 3х185, 0,800 км), Свердловская обл. (ПИР и СМР)</t>
    </r>
  </si>
  <si>
    <r>
      <t xml:space="preserve">Идентификатор инвестиционного проекта: </t>
    </r>
    <r>
      <rPr>
        <u/>
        <sz val="12"/>
        <rFont val="Times New Roman"/>
        <family val="1"/>
        <charset val="204"/>
      </rPr>
      <t>О/УРЛ/66/01/0011</t>
    </r>
  </si>
  <si>
    <t>КЛ-10 кВ от ПС "Еланская" до оп. 1</t>
  </si>
  <si>
    <t>К1-07-1..8</t>
  </si>
  <si>
    <t xml:space="preserve">Итого объем финансовых потребностей, тыс рублей (без НДС) по состоянию на 24.02.2024г. </t>
  </si>
  <si>
    <t>АСБ-3х185</t>
  </si>
  <si>
    <t>Н1-01-1..4</t>
  </si>
  <si>
    <t>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объектов электросетевого хозяйства, утвержденных Приказом Минэнерго России от 26.02.2024 № 131</t>
  </si>
  <si>
    <r>
      <t>Наименование и реквизиты документа, согласно которому сформированы технические характеристики (параметры) инвестиционного проекта _</t>
    </r>
    <r>
      <rPr>
        <u/>
        <sz val="12"/>
        <rFont val="Times New Roman"/>
        <family val="1"/>
        <charset val="204"/>
      </rPr>
      <t>сметный расчет</t>
    </r>
  </si>
  <si>
    <t>№ таблицы УНЦ (Приказ Минэнерго РФ от 26.02.2024 № 131)</t>
  </si>
  <si>
    <t>в ценах, согласно УНЦ, тыс рублей (без НДС)</t>
  </si>
  <si>
    <t xml:space="preserve">укрупненный норматив цены,  тыс рублей (без НДС) </t>
  </si>
  <si>
    <t>коэффициент перехода (пересчета) от базового УНЦ к УНЦ субъектов РФ</t>
  </si>
  <si>
    <t>10</t>
  </si>
  <si>
    <t>в ценах, сложившихся ко времени составления сметной документации (План основения капитальных вложений), тыс. рублей (без НДС)</t>
  </si>
  <si>
    <t>Таблица Л3. УНЦ опор ВЛ 0,4 - 750 кВ</t>
  </si>
  <si>
    <t>одноцепная, все типы опор за исключением многогранных</t>
  </si>
  <si>
    <t>Итого с учетом индекса-дефлятора "Инвестиции в основной капитал", тыс рублей (без НДС) 2024 - 1,053</t>
  </si>
  <si>
    <t>коэффицент из пояснений к таблицам УНЦ</t>
  </si>
  <si>
    <t>13</t>
  </si>
  <si>
    <t>сравнение сметной стоимости с УНЦ, тыс рублей (без НДС)
гр.11-гр.12</t>
  </si>
  <si>
    <t xml:space="preserve"> Л3-01-1; Ц2-118-9</t>
  </si>
  <si>
    <t>Таблица Л7. УНЦ провода СИП ВЛ 0,4 - 35 кВ</t>
  </si>
  <si>
    <t>СИП-4 4*16</t>
  </si>
  <si>
    <t>Л7-32-4; Ц2-118-43</t>
  </si>
  <si>
    <t>СИП-4 4*50</t>
  </si>
  <si>
    <t xml:space="preserve"> Л7-37-4; Ц2-118-43</t>
  </si>
  <si>
    <t>шт</t>
  </si>
  <si>
    <t>Таблица Э1. УНЦ КТП киоскового типа 6 - 20 кВ</t>
  </si>
  <si>
    <t>КТПН киоскового типа, мощность 250 кВа, однотрансформаторная</t>
  </si>
  <si>
    <t xml:space="preserve"> Э1-06-1; Ц1-118-2</t>
  </si>
  <si>
    <t>КТПН киоскового типа, мощность 160 кВа, однотрансформаторная</t>
  </si>
  <si>
    <t xml:space="preserve"> Э1-05-1; Ц1-118-2</t>
  </si>
  <si>
    <t>Таблица М2. УНЦ на демонтаж ВЛ 0,4 - 750 кВ</t>
  </si>
  <si>
    <t>ВЛ</t>
  </si>
  <si>
    <t>М2-01-1; Ц1-118-8</t>
  </si>
  <si>
    <t>Л7-32-41; Ц2-118-43</t>
  </si>
  <si>
    <t>2028 год</t>
  </si>
  <si>
    <t>S_1 Реконструкция КТП-18  6/0,4 кВ Свердловская область, пос. Верх-Нейвинский, ул.Комсомольская</t>
  </si>
  <si>
    <t>S_2 Реконструкция КТП-31 6/0,4 кВ Свердловская область, пос. Верх-Нейвинский</t>
  </si>
  <si>
    <t>S_3 Реконструкция КТП-26  6/0,4 кВ Свердловская область, пос. Верх-Нейвинский, Лесничество</t>
  </si>
  <si>
    <t>S_4 Реконструкция ВЛ 0,4 кВ  фидер №3 от ТП №2 "Илим"  Свердловская область, Шалинский район, п. Илим</t>
  </si>
  <si>
    <t>S_5 Реконструкция ВЛ 0,4 кВ  фидер №1 от ТП №1 "Пастушный"  Свердловская область, Шалинский район, п. Пастушный</t>
  </si>
  <si>
    <t>S_6 Реконструкция ВЛ 0,4 кВ  фидер №1 от ТП №2 "Пастушный"  Свердловская область, Шалинский район, п. Пастушный</t>
  </si>
  <si>
    <t>S_7 Реконструкция ВЛ 0,4 кВ  фидер №2 от ТП №2 "Пастушный"  Свердловская область, Шалинский район, п. Пастушный</t>
  </si>
  <si>
    <t>S_8 Реконструкция ВЛ 0,4 кВ  фидер "Привокзальная"  Свердловская область, Шалинский район, п. Пастушный</t>
  </si>
  <si>
    <t>S_9 Реконструкция ВЛ 0,4 кВ фидер  №№ 1,3 от ТП №2  Свердловская область,Шалинский район, п. Сабик</t>
  </si>
  <si>
    <t xml:space="preserve"> Л3-01-1*Кф1; Ц2-118-9</t>
  </si>
  <si>
    <t xml:space="preserve"> Л3-01-1*КФ1; Ц2-118-9</t>
  </si>
  <si>
    <t>2</t>
  </si>
  <si>
    <t>Таблица В6. УНЦ автоматического пункта секционирования 6 - 35 кВ</t>
  </si>
  <si>
    <t>Реклоузер (автоматический пункт секционирования)10 кВ</t>
  </si>
  <si>
    <t>В6-01 ; Ц1-118-1</t>
  </si>
  <si>
    <t>Л7-05-3; Ц2-118-43</t>
  </si>
  <si>
    <t>СИП-3 1*95-35</t>
  </si>
  <si>
    <t>Таблица Л7. УНЦ провода ВЛ 0,4 - 35 кВ</t>
  </si>
  <si>
    <t>Л3-02-1 ; Ц2-118-9</t>
  </si>
  <si>
    <t>S_10 Реконструкция ВЛ 0,4 кВ фидер  №1 от ТП №4  Свердловская область,Шалинский район, п. Сабик</t>
  </si>
  <si>
    <t>S_11 Реконструкция ВЛ 0,4 кВ фидер  №2 от ТП №4  Свердловская область,Шалинский район, п. Сабик</t>
  </si>
  <si>
    <t>S_12 Реконструкция ВЛ 0,4 кВ фидер  №1 от ТП №6  Свердловская область,Шалинский район, п. Сабик</t>
  </si>
  <si>
    <t>S_13 Реконструкция ВЛ 0,4 кВ фидер  №2,  №3 от ТП №6  Свердловская область, Шалинский район, п. Сабик</t>
  </si>
  <si>
    <t>S_14 Реконструкция ВЛ 0,4 кВ фидер  №4 от ТП №6  Свердловская область, Шалинский район, п. Сабик</t>
  </si>
  <si>
    <t>S_15 Реконструкция ВЛ 0,4 кВ  фидер  №1 от ТП7 Свердловская область, Шалинский район, п. Сабик</t>
  </si>
  <si>
    <t>S_16 Реконструкция ВЛ 0,4 кВ  фидер  №№ 1,2 от ТП8 Свердловская область,Шалинский район, п. Сабик</t>
  </si>
  <si>
    <t>S_17 Реконструкция ВЛ 0,4 кВ  фидер № 2 от ТП №7 "Сарга"  Свердловская область, Шалинский район, п. Сарга</t>
  </si>
  <si>
    <t>S_18 Реконструкция ВЛ 0,4 кВ  фидер  №№ 1,2 от ТП8 Свердловская область,Шалинский район, п. Сабик</t>
  </si>
  <si>
    <t xml:space="preserve">S_19 Реконструкция ВЛ 0,4 кВ фидер  №1 от ЗРУ-6  Свердловская область, пгт. Шаля, </t>
  </si>
  <si>
    <t>S_20 Реконструкция ВЛ 0,4 кВ фидер  №2 от ЗРУ-6  Свердловская область, пгт. Шаля,  ул. Свердлова</t>
  </si>
  <si>
    <t>S_21 Реконструкция ВЛ 0,4 кВ от ТП №1 «Район Сетей» ЗЭС Свердловская область, пгт. Шаля, ул. Свердлова</t>
  </si>
  <si>
    <t>S_22 Реконструкция ВЛ 0,4 кВ фидер №2 от ТП №2 «Фрунзе»  Свердловская область, пгт. Шаля</t>
  </si>
  <si>
    <t>S_23 Реконструкция ВЛ 0,4 кВ фидер №1 от ТП №3 «Фрунзе-2»  Свердловская область, пгт. Шаля, ул. Фрунзе</t>
  </si>
  <si>
    <t>S_24 Реконструкция ВЛ 0,4 кВ фидер №2 от ТП №3 «Фрунзе-2»  Свердловская область, пгт. Шаля</t>
  </si>
  <si>
    <t>S_25 Реконструкция ВЛ 0,4 кВ фидер  №2 от ТП №4 «Лермонтова»  Свердловская область, пгт. Шаля</t>
  </si>
  <si>
    <t>S_26 Реконструкция ВЛ 0,4 кВ фидер  №3 от ТП №4 «Лермонтова»  Свердловская область, пгт. Шаля</t>
  </si>
  <si>
    <t>S_27 Реконструкция ВЛ 0,4 кВ фидер  №4 от ТП №4 «Лермонтова»  Свердловская область, пгт. Шаля</t>
  </si>
  <si>
    <t>S_28 Реконструкция ВЛ 0,4 кВ фидер  №1 от ТП №5 «Некрасова»  Свердловская область, пгт. Шаля</t>
  </si>
  <si>
    <t>S_29 Реконструкция ВЛ 0,4 кВ фидер  №2 от ТП №5 «Некрасова»  Свердловская область, пгт. Шаля</t>
  </si>
  <si>
    <t>S_30 Реконструкция ВЛ 0,4 кВ фидер  №1 от ТП №8 «Серова»  Свердловская область, пгт. Шаля</t>
  </si>
  <si>
    <t>S_31 Реконструкция ВЛ 0,4 кВ фидер  №2 от ТП №8 «Серова»  Свердловская область, пгт. Шаля</t>
  </si>
  <si>
    <t>S_32 Реконструкция ВЛ 0,4 кВ фидер  №3 от ТП №8 «Серова»  Свердловская область, пгт. Шаля</t>
  </si>
  <si>
    <t>S_33 Реконструкция ВЛ 0,4 кВ фидер "Быт" от ТП №9 «Макурина»  Свердловская область, пгт. Шаля</t>
  </si>
  <si>
    <t>S_34 Реконструкция ВЛ 0,4 кВ фидер № 3 "Восточная" от ТП № 11 "Заводская"  Свердловская область, пгт. Шаля,  ул. Восточная</t>
  </si>
  <si>
    <t>S_35 Реконструкция ВЛ 0,4 кВ фидер «Дет. Сад», фидер «Молодежная» от ТП № 11 «Заводская»  Свердловская область, пгт. Шаля,  ул. Молодежная</t>
  </si>
  <si>
    <t>S_36 Реконструкция ВЛ 0,4 кВ фидер  "Заводская" от ТП № 11 "Заводская"  Свердловская область, пгт. Шаля,  ул. Заводская</t>
  </si>
  <si>
    <t>S_37 Реконструкция ВЛ 0,4 кВ  фидер "Кирова" от ТП №13 "Энгельса" Свердловская область, пгт. Шаля,   ул. П. Коммуны</t>
  </si>
  <si>
    <t>S_38 Реконструкция ВЛ 0,4 кВ  фидер "Коммуны" от ТП №13 "Энгельса" Свердловская область, пгт. Шаля,   ул. П. Коммуны</t>
  </si>
  <si>
    <t>S_39 Реконструкция ВЛ 0,4 кВ  ф. "Энгельса" от ТП №13 "Энгельса" Свердловская область, пгт. Шаля,   ул. Энгельса</t>
  </si>
  <si>
    <t>S_40 Реконструкция ВЛ 0,4 кВ  фидер "Райпо" от ТП №14 "Налоговая" Свердловская область, пгт. Шаля</t>
  </si>
  <si>
    <t>S_41 Реконструкция ВЛ 0,4 кВ  фидер №2  "Льва Асламова" от ТП №17 "Сосновый Бор" Свердловская область, пгт. Шаля, ул. Л.Асламова</t>
  </si>
  <si>
    <t>S_42 Реконструкция ВЛ 0,4 кВ  ф. №2 от ТП №27 "Ясная" Свердловская область, пгт. Шаля,   ул. Ясная</t>
  </si>
  <si>
    <t>S_43 Реконструкция ВЛ 0,4 кВ фидер  №1 от ТП №33 «Бебеля-1»  Свердловская область, пгт. Шаля</t>
  </si>
  <si>
    <t>S_44 Реконструкция ВЛ 0,4 кВ  ф. №2 от ТП №39 "Лесная" Свердловская область, пгт. Шаля,   ул.Лесная</t>
  </si>
  <si>
    <t>S_45 Реконструкция ВЛ 0,4 кВ  фидер №1 от ТП №41 "Юбилейная" Свердловская область, пгт. Шаля</t>
  </si>
  <si>
    <t>S_46 Реконструкция ВЛ 0,4 кВ  ф. №2 от ТП №41 "Юбилейная" Свердловская область, пгт. Шаля,   ул. Юбилейная</t>
  </si>
  <si>
    <t>S_47 Реконструкция ВЛ 0,4 кВ  ф. №1 от ТП №45 "Ясная2" Свердловская область, пгт. Шаля,  ул. Лесная</t>
  </si>
  <si>
    <t>S_48 Реконструкция ВЛ 0,4 кВ  ф. №2 от ТП №45 "Ясная2" Свердловская область, пгт. Шаля,   ул. Орджоникидзе</t>
  </si>
  <si>
    <t>S_49 Реконструкция ВЛ 0,4 кВ  фидер №1 "Быт" от ТП № 47 "Новая" Свердловская область, пгт. Шаля,   ул. Новая</t>
  </si>
  <si>
    <t>S_50 Реконструкция ВЛ 0,4 кВ фидер  №1 от ТП № 49 "Ясная,3"  Свердловская область, пгт. Шаля,  ул. Ясная</t>
  </si>
  <si>
    <t>S_51 Реконструкция ВЛ 0,4 кВ фидер  №1 от ТП №52 «Лыжная база»  Свердловская область, пгт. Шаля</t>
  </si>
  <si>
    <t>S_52 Реконструкция ВЛ 0,4 кВ фидер  №1 от ТП №53 «Бебеля-2»  Свердловская область, пгт. Шаля, ул. Бебеля</t>
  </si>
  <si>
    <t>S_53 Реконструкция ВЛ 0,4 кВ от ТП №53 «Бебеля-2»  Свердловская область, пгт. Шаля</t>
  </si>
  <si>
    <t>S_54 Реконструкция ВЛ 0,4 кВ фидер  №1 от ТП № 66 "ЖК Свердлова"  Свердловская область, пгт. Шаля,  ул. Свердлова</t>
  </si>
  <si>
    <t>S_55 Реконструкция ВЛ 0,4 кВ фидер  №2 от ТП № 66 "ЖК Свердлова"  Свердловская область, пгт. Шаля,  ул. Свердлова</t>
  </si>
  <si>
    <t>S_56 Реконструкция ВЛ 0,4 кВ фидер  №1 от ТП «Западные Сети»  Свердловская область, пгт. Шаля</t>
  </si>
  <si>
    <t>S_57  Строительство пункта секционирования (реклоузера) 10 кВ фидер 3 опора № 1</t>
  </si>
  <si>
    <t>S_58 Строительство ТП "Зеленая 2" 10/0,4 кВ Свердловская область, пгт. Шаля, ул. Зеленая</t>
  </si>
  <si>
    <t>S_59 Строительство ТП "Мира" 10/0,4 кВ Свердловская область, пгт. Шаля, ул. Мира</t>
  </si>
  <si>
    <t>S_60 Строительство ТП "Кирова"  10/0,4 кВ , Свердловская область, , пгт. Шаля, ул. Кирова</t>
  </si>
  <si>
    <t>S_61 Строительство ВЛ-10 кВ фидер № 11 от БКТП "Энергошаля" до ул. Энгельса, пгт. Шаля</t>
  </si>
  <si>
    <t>S_62 Реконструкция ВЛ 0,4 кВ  фидер №3 от ТП №3 "Илим"  Свердловская область, Шалинский район, п. Илим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</si>
</sst>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#,##0.000\ _₽"/>
    <numFmt numFmtId="170" formatCode="#,##0.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9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46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</cellStyleXfs>
  <cellXfs count="210">
    <xf numFmtId="0" fontId="0" fillId="0" borderId="0" xfId="0"/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4" fontId="4" fillId="0" borderId="10" xfId="0" applyNumberFormat="1" applyFont="1" applyFill="1" applyBorder="1" applyAlignment="1">
      <alignment horizontal="center" vertical="center"/>
    </xf>
    <xf numFmtId="4" fontId="5" fillId="0" borderId="10" xfId="0" applyNumberFormat="1" applyFont="1" applyFill="1" applyBorder="1" applyAlignment="1">
      <alignment horizontal="center" vertical="center"/>
    </xf>
    <xf numFmtId="4" fontId="24" fillId="0" borderId="10" xfId="52" applyNumberFormat="1" applyFont="1" applyFill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1" xfId="0" applyNumberFormat="1" applyFont="1" applyBorder="1" applyAlignment="1">
      <alignment horizontal="center" vertical="center" wrapText="1"/>
    </xf>
    <xf numFmtId="4" fontId="24" fillId="0" borderId="10" xfId="0" applyNumberFormat="1" applyFont="1" applyFill="1" applyBorder="1" applyAlignment="1">
      <alignment horizontal="center" vertical="center"/>
    </xf>
    <xf numFmtId="4" fontId="37" fillId="0" borderId="10" xfId="0" applyNumberFormat="1" applyFont="1" applyBorder="1" applyAlignment="1">
      <alignment horizontal="center" vertical="center" wrapText="1"/>
    </xf>
    <xf numFmtId="4" fontId="27" fillId="0" borderId="10" xfId="0" applyNumberFormat="1" applyFont="1" applyBorder="1" applyAlignment="1">
      <alignment horizontal="center" vertical="center" wrapText="1"/>
    </xf>
    <xf numFmtId="4" fontId="37" fillId="0" borderId="10" xfId="0" applyNumberFormat="1" applyFont="1" applyBorder="1" applyAlignment="1">
      <alignment horizontal="center" vertical="center"/>
    </xf>
    <xf numFmtId="3" fontId="24" fillId="0" borderId="15" xfId="52" applyNumberFormat="1" applyFont="1" applyFill="1" applyBorder="1" applyAlignment="1">
      <alignment horizontal="center" vertical="center" wrapText="1"/>
    </xf>
    <xf numFmtId="3" fontId="24" fillId="0" borderId="17" xfId="0" applyNumberFormat="1" applyFont="1" applyBorder="1" applyAlignment="1">
      <alignment horizontal="center" vertical="center" wrapText="1"/>
    </xf>
    <xf numFmtId="0" fontId="4" fillId="0" borderId="10" xfId="0" applyFont="1" applyFill="1" applyBorder="1"/>
    <xf numFmtId="0" fontId="29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8" fontId="24" fillId="24" borderId="10" xfId="37" applyNumberFormat="1" applyFont="1" applyFill="1" applyBorder="1" applyAlignment="1">
      <alignment horizontal="center" vertical="center" wrapText="1"/>
    </xf>
    <xf numFmtId="168" fontId="24" fillId="24" borderId="10" xfId="37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wrapText="1"/>
    </xf>
    <xf numFmtId="168" fontId="29" fillId="0" borderId="10" xfId="0" applyNumberFormat="1" applyFont="1" applyFill="1" applyBorder="1" applyAlignment="1">
      <alignment horizontal="center" vertical="center" wrapText="1"/>
    </xf>
    <xf numFmtId="168" fontId="4" fillId="0" borderId="10" xfId="0" applyNumberFormat="1" applyFont="1" applyFill="1" applyBorder="1" applyAlignment="1">
      <alignment horizontal="center" vertical="center"/>
    </xf>
    <xf numFmtId="168" fontId="27" fillId="0" borderId="10" xfId="54" applyNumberFormat="1" applyFont="1" applyFill="1" applyBorder="1" applyAlignment="1">
      <alignment horizontal="center" vertical="center"/>
    </xf>
    <xf numFmtId="168" fontId="27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70" fontId="4" fillId="0" borderId="10" xfId="0" applyNumberFormat="1" applyFont="1" applyFill="1" applyBorder="1" applyAlignment="1">
      <alignment horizontal="center" vertical="center" wrapText="1"/>
    </xf>
    <xf numFmtId="170" fontId="4" fillId="0" borderId="10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49" fontId="4" fillId="0" borderId="0" xfId="0" applyNumberFormat="1" applyFont="1" applyFill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8" applyFont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left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vertical="center"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left" vertical="center" wrapText="1"/>
    </xf>
    <xf numFmtId="169" fontId="4" fillId="0" borderId="10" xfId="0" applyNumberFormat="1" applyFont="1" applyFill="1" applyBorder="1" applyAlignment="1">
      <alignment horizontal="center" vertical="center" wrapText="1"/>
    </xf>
    <xf numFmtId="169" fontId="4" fillId="0" borderId="19" xfId="0" applyNumberFormat="1" applyFont="1" applyFill="1" applyBorder="1" applyAlignment="1">
      <alignment horizontal="center" vertical="center" wrapText="1"/>
    </xf>
    <xf numFmtId="169" fontId="4" fillId="0" borderId="20" xfId="0" applyNumberFormat="1" applyFont="1" applyFill="1" applyBorder="1" applyAlignment="1">
      <alignment horizontal="center" vertical="center" wrapText="1"/>
    </xf>
    <xf numFmtId="169" fontId="4" fillId="0" borderId="14" xfId="0" applyNumberFormat="1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4" fontId="27" fillId="0" borderId="11" xfId="0" applyNumberFormat="1" applyFont="1" applyFill="1" applyBorder="1" applyAlignment="1">
      <alignment horizontal="center" vertical="center"/>
    </xf>
    <xf numFmtId="4" fontId="27" fillId="0" borderId="12" xfId="0" applyNumberFormat="1" applyFont="1" applyFill="1" applyBorder="1" applyAlignment="1">
      <alignment horizontal="center" vertical="center"/>
    </xf>
    <xf numFmtId="4" fontId="27" fillId="0" borderId="11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Fill="1" applyBorder="1" applyAlignment="1">
      <alignment horizontal="center" vertical="center" wrapText="1"/>
    </xf>
    <xf numFmtId="4" fontId="27" fillId="0" borderId="1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4" fontId="24" fillId="0" borderId="11" xfId="0" applyNumberFormat="1" applyFont="1" applyBorder="1" applyAlignment="1">
      <alignment horizontal="center" vertical="center"/>
    </xf>
    <xf numFmtId="4" fontId="24" fillId="0" borderId="12" xfId="0" applyNumberFormat="1" applyFont="1" applyBorder="1" applyAlignment="1">
      <alignment horizontal="center" vertical="center"/>
    </xf>
    <xf numFmtId="4" fontId="24" fillId="0" borderId="13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4" fontId="4" fillId="0" borderId="10" xfId="52" applyNumberFormat="1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3" fontId="4" fillId="0" borderId="17" xfId="52" applyNumberFormat="1" applyFont="1" applyFill="1" applyBorder="1" applyAlignment="1">
      <alignment horizontal="center" vertical="center" wrapText="1"/>
    </xf>
    <xf numFmtId="3" fontId="4" fillId="0" borderId="16" xfId="52" applyNumberFormat="1" applyFont="1" applyFill="1" applyBorder="1" applyAlignment="1">
      <alignment horizontal="center" vertical="center" wrapText="1"/>
    </xf>
    <xf numFmtId="3" fontId="4" fillId="0" borderId="17" xfId="0" applyNumberFormat="1" applyFont="1" applyFill="1" applyBorder="1" applyAlignment="1">
      <alignment horizontal="center" vertical="center" wrapText="1"/>
    </xf>
    <xf numFmtId="3" fontId="4" fillId="0" borderId="15" xfId="0" applyNumberFormat="1" applyFont="1" applyFill="1" applyBorder="1" applyAlignment="1">
      <alignment horizontal="center" vertical="center" wrapText="1"/>
    </xf>
    <xf numFmtId="3" fontId="4" fillId="0" borderId="16" xfId="0" applyNumberFormat="1" applyFont="1" applyFill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</cellXfs>
  <cellStyles count="59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8"/>
    <cellStyle name="Обычный 6 3" xfId="55"/>
    <cellStyle name="Обычный 7" xfId="53"/>
    <cellStyle name="Обычный_Сб-macro 2020" xfId="54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" xfId="56"/>
    <cellStyle name="Финансовый 2 2 2 2 2" xfId="50"/>
    <cellStyle name="Финансовый 3" xfId="51"/>
    <cellStyle name="Финансовый 3 2" xfId="57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zoomScaleSheetLayoutView="70" workbookViewId="0">
      <selection sqref="A1:XFD15"/>
    </sheetView>
  </sheetViews>
  <sheetFormatPr defaultRowHeight="15.75" x14ac:dyDescent="0.25"/>
  <cols>
    <col min="1" max="1" width="8.625" style="63" customWidth="1"/>
    <col min="2" max="2" width="26.375" style="2" customWidth="1"/>
    <col min="3" max="3" width="14.625" style="5" customWidth="1"/>
    <col min="4" max="4" width="23.5" style="2" customWidth="1"/>
    <col min="5" max="5" width="13.625" style="5" customWidth="1"/>
    <col min="6" max="6" width="10.875" style="5" customWidth="1"/>
    <col min="7" max="7" width="13.875" style="74" customWidth="1"/>
    <col min="8" max="8" width="16.75" style="74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P1" s="42" t="s">
        <v>43</v>
      </c>
    </row>
    <row r="2" spans="1:33" ht="18.75" x14ac:dyDescent="0.3">
      <c r="P2" s="43" t="s">
        <v>41</v>
      </c>
    </row>
    <row r="3" spans="1:33" ht="18.75" x14ac:dyDescent="0.3">
      <c r="P3" s="43" t="s">
        <v>42</v>
      </c>
    </row>
    <row r="4" spans="1:33" ht="45" customHeight="1" x14ac:dyDescent="0.25">
      <c r="A4" s="164" t="s">
        <v>46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49"/>
      <c r="R4" s="49"/>
      <c r="S4" s="49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</row>
    <row r="5" spans="1:33" ht="18.75" x14ac:dyDescent="0.3">
      <c r="A5" s="165"/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</row>
    <row r="6" spans="1:33" ht="18.75" x14ac:dyDescent="0.25">
      <c r="A6" s="166" t="s">
        <v>130</v>
      </c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</row>
    <row r="7" spans="1:33" x14ac:dyDescent="0.25">
      <c r="A7" s="167" t="s">
        <v>44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50"/>
      <c r="R7" s="50"/>
      <c r="S7" s="50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</row>
    <row r="8" spans="1:33" ht="18.75" x14ac:dyDescent="0.3">
      <c r="A8" s="168" t="s">
        <v>136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51"/>
      <c r="R8" s="51"/>
      <c r="S8" s="51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</row>
    <row r="9" spans="1:33" s="17" customFormat="1" ht="48" customHeight="1" x14ac:dyDescent="0.25">
      <c r="A9" s="170" t="s">
        <v>163</v>
      </c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 x14ac:dyDescent="0.25">
      <c r="A10" s="171" t="s">
        <v>164</v>
      </c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171"/>
      <c r="P10" s="171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</row>
    <row r="11" spans="1:33" ht="18.75" x14ac:dyDescent="0.3">
      <c r="A11" s="173" t="s">
        <v>131</v>
      </c>
      <c r="B11" s="173"/>
      <c r="C11" s="173"/>
      <c r="D11" s="173"/>
      <c r="E11" s="173"/>
      <c r="F11" s="173"/>
      <c r="G11" s="173"/>
      <c r="H11" s="173"/>
      <c r="I11" s="173"/>
      <c r="J11" s="173"/>
      <c r="K11" s="173"/>
      <c r="L11" s="173"/>
      <c r="M11" s="173"/>
      <c r="N11" s="173"/>
      <c r="O11" s="173"/>
      <c r="P11" s="173"/>
      <c r="Q11" s="51"/>
      <c r="R11" s="51"/>
      <c r="S11" s="51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</row>
    <row r="12" spans="1:33" s="40" customFormat="1" ht="22.5" customHeight="1" x14ac:dyDescent="0.3">
      <c r="A12" s="169" t="s">
        <v>45</v>
      </c>
      <c r="B12" s="169"/>
      <c r="C12" s="169"/>
      <c r="D12" s="169"/>
      <c r="E12" s="169"/>
      <c r="F12" s="169"/>
      <c r="G12" s="169"/>
      <c r="H12" s="169"/>
      <c r="I12" s="169"/>
      <c r="J12" s="169"/>
      <c r="K12" s="169"/>
      <c r="L12" s="169"/>
      <c r="M12" s="169"/>
      <c r="N12" s="169"/>
      <c r="O12" s="169"/>
      <c r="P12" s="169"/>
      <c r="Q12" s="17"/>
      <c r="R12" s="17"/>
      <c r="S12" s="17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</row>
    <row r="13" spans="1:33" s="40" customFormat="1" ht="18.75" x14ac:dyDescent="0.3">
      <c r="A13" s="172" t="s">
        <v>144</v>
      </c>
      <c r="B13" s="172"/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M13" s="172"/>
      <c r="N13" s="172"/>
      <c r="O13" s="172"/>
      <c r="P13" s="172"/>
      <c r="Q13" s="17"/>
      <c r="R13" s="17"/>
      <c r="S13" s="17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</row>
    <row r="14" spans="1:33" s="40" customFormat="1" ht="18.75" x14ac:dyDescent="0.3">
      <c r="A14" s="172" t="s">
        <v>162</v>
      </c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"/>
      <c r="R14" s="17"/>
      <c r="S14" s="17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</row>
    <row r="15" spans="1:33" s="40" customFormat="1" ht="18.75" customHeight="1" x14ac:dyDescent="0.3">
      <c r="A15" s="169" t="s">
        <v>51</v>
      </c>
      <c r="B15" s="169"/>
      <c r="C15" s="169"/>
      <c r="D15" s="169"/>
      <c r="E15" s="169"/>
      <c r="F15" s="169"/>
      <c r="G15" s="169"/>
      <c r="H15" s="169"/>
      <c r="I15" s="169"/>
      <c r="J15" s="169"/>
      <c r="K15" s="169"/>
      <c r="L15" s="169"/>
      <c r="M15" s="169"/>
      <c r="N15" s="169"/>
      <c r="O15" s="169"/>
      <c r="P15" s="169"/>
      <c r="Q15" s="17"/>
      <c r="R15" s="17"/>
      <c r="S15" s="17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6" spans="1:33" ht="15" customHeight="1" x14ac:dyDescent="0.25">
      <c r="A16" s="163" t="s">
        <v>9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</row>
    <row r="17" spans="1:17" ht="15" customHeight="1" x14ac:dyDescent="0.25">
      <c r="A17" s="174" t="s">
        <v>0</v>
      </c>
      <c r="B17" s="175" t="s">
        <v>2</v>
      </c>
      <c r="C17" s="176" t="s">
        <v>39</v>
      </c>
      <c r="D17" s="176"/>
      <c r="E17" s="176"/>
      <c r="F17" s="176"/>
      <c r="G17" s="176"/>
      <c r="H17" s="176"/>
      <c r="I17" s="176"/>
      <c r="J17" s="176" t="s">
        <v>40</v>
      </c>
      <c r="K17" s="176"/>
      <c r="L17" s="176"/>
      <c r="M17" s="176"/>
      <c r="N17" s="176"/>
      <c r="O17" s="176"/>
      <c r="P17" s="176"/>
      <c r="Q17" s="41"/>
    </row>
    <row r="18" spans="1:17" ht="41.25" customHeight="1" x14ac:dyDescent="0.25">
      <c r="A18" s="174"/>
      <c r="B18" s="175"/>
      <c r="C18" s="177" t="s">
        <v>121</v>
      </c>
      <c r="D18" s="178"/>
      <c r="E18" s="178"/>
      <c r="F18" s="178"/>
      <c r="G18" s="178"/>
      <c r="H18" s="178"/>
      <c r="I18" s="179"/>
      <c r="J18" s="177" t="s">
        <v>121</v>
      </c>
      <c r="K18" s="178"/>
      <c r="L18" s="178"/>
      <c r="M18" s="178"/>
      <c r="N18" s="178"/>
      <c r="O18" s="178"/>
      <c r="P18" s="179"/>
      <c r="Q18" s="41"/>
    </row>
    <row r="19" spans="1:17" ht="33.75" customHeight="1" x14ac:dyDescent="0.25">
      <c r="A19" s="174"/>
      <c r="B19" s="175"/>
      <c r="C19" s="175" t="s">
        <v>12</v>
      </c>
      <c r="D19" s="175"/>
      <c r="E19" s="175"/>
      <c r="F19" s="175"/>
      <c r="G19" s="175" t="s">
        <v>100</v>
      </c>
      <c r="H19" s="180"/>
      <c r="I19" s="180"/>
      <c r="J19" s="175" t="s">
        <v>12</v>
      </c>
      <c r="K19" s="175"/>
      <c r="L19" s="175"/>
      <c r="M19" s="175"/>
      <c r="N19" s="175" t="s">
        <v>100</v>
      </c>
      <c r="O19" s="180"/>
      <c r="P19" s="180"/>
    </row>
    <row r="20" spans="1:17" s="7" customFormat="1" ht="63" x14ac:dyDescent="0.25">
      <c r="A20" s="174"/>
      <c r="B20" s="175"/>
      <c r="C20" s="76" t="s">
        <v>25</v>
      </c>
      <c r="D20" s="76" t="s">
        <v>8</v>
      </c>
      <c r="E20" s="76" t="s">
        <v>96</v>
      </c>
      <c r="F20" s="76" t="s">
        <v>10</v>
      </c>
      <c r="G20" s="76" t="s">
        <v>13</v>
      </c>
      <c r="H20" s="76" t="s">
        <v>47</v>
      </c>
      <c r="I20" s="11" t="s">
        <v>48</v>
      </c>
      <c r="J20" s="76" t="s">
        <v>25</v>
      </c>
      <c r="K20" s="76" t="s">
        <v>8</v>
      </c>
      <c r="L20" s="76" t="s">
        <v>96</v>
      </c>
      <c r="M20" s="76" t="s">
        <v>10</v>
      </c>
      <c r="N20" s="76" t="s">
        <v>13</v>
      </c>
      <c r="O20" s="76" t="s">
        <v>49</v>
      </c>
      <c r="P20" s="11" t="s">
        <v>48</v>
      </c>
      <c r="Q20" s="10"/>
    </row>
    <row r="21" spans="1:17" s="10" customFormat="1" x14ac:dyDescent="0.25">
      <c r="A21" s="75">
        <v>1</v>
      </c>
      <c r="B21" s="76">
        <v>2</v>
      </c>
      <c r="C21" s="76">
        <v>3</v>
      </c>
      <c r="D21" s="76">
        <v>4</v>
      </c>
      <c r="E21" s="76">
        <v>5</v>
      </c>
      <c r="F21" s="76">
        <v>6</v>
      </c>
      <c r="G21" s="76">
        <v>7</v>
      </c>
      <c r="H21" s="76">
        <v>8</v>
      </c>
      <c r="I21" s="11">
        <v>9</v>
      </c>
      <c r="J21" s="76">
        <v>10</v>
      </c>
      <c r="K21" s="11">
        <v>11</v>
      </c>
      <c r="L21" s="76">
        <v>12</v>
      </c>
      <c r="M21" s="11">
        <v>13</v>
      </c>
      <c r="N21" s="76">
        <v>14</v>
      </c>
      <c r="O21" s="11">
        <v>15</v>
      </c>
      <c r="P21" s="76">
        <v>16</v>
      </c>
    </row>
    <row r="22" spans="1:17" s="7" customFormat="1" ht="47.25" x14ac:dyDescent="0.25">
      <c r="A22" s="75">
        <v>1</v>
      </c>
      <c r="B22" s="12" t="s">
        <v>92</v>
      </c>
      <c r="C22" s="76" t="s">
        <v>108</v>
      </c>
      <c r="D22" s="76" t="s">
        <v>99</v>
      </c>
      <c r="E22" s="76" t="s">
        <v>99</v>
      </c>
      <c r="F22" s="76" t="s">
        <v>99</v>
      </c>
      <c r="G22" s="76" t="s">
        <v>99</v>
      </c>
      <c r="H22" s="76" t="s">
        <v>99</v>
      </c>
      <c r="I22" s="76" t="s">
        <v>99</v>
      </c>
      <c r="J22" s="76" t="s">
        <v>99</v>
      </c>
      <c r="K22" s="76" t="s">
        <v>99</v>
      </c>
      <c r="L22" s="76" t="s">
        <v>99</v>
      </c>
      <c r="M22" s="76" t="s">
        <v>99</v>
      </c>
      <c r="N22" s="76" t="s">
        <v>99</v>
      </c>
      <c r="O22" s="76" t="s">
        <v>99</v>
      </c>
      <c r="P22" s="76" t="s">
        <v>99</v>
      </c>
    </row>
    <row r="23" spans="1:17" s="7" customFormat="1" ht="63" hidden="1" x14ac:dyDescent="0.25">
      <c r="A23" s="75" t="s">
        <v>75</v>
      </c>
      <c r="B23" s="13" t="s">
        <v>64</v>
      </c>
      <c r="C23" s="76"/>
      <c r="D23" s="76" t="s">
        <v>73</v>
      </c>
      <c r="E23" s="76"/>
      <c r="F23" s="76" t="s">
        <v>61</v>
      </c>
      <c r="G23" s="14" t="s">
        <v>29</v>
      </c>
      <c r="H23" s="8"/>
      <c r="I23" s="9"/>
      <c r="J23" s="76"/>
      <c r="K23" s="76" t="s">
        <v>23</v>
      </c>
      <c r="L23" s="76"/>
      <c r="M23" s="76" t="s">
        <v>61</v>
      </c>
      <c r="N23" s="14" t="s">
        <v>29</v>
      </c>
      <c r="O23" s="8"/>
      <c r="P23" s="9"/>
    </row>
    <row r="24" spans="1:17" s="7" customFormat="1" ht="63" hidden="1" x14ac:dyDescent="0.25">
      <c r="A24" s="75" t="s">
        <v>76</v>
      </c>
      <c r="B24" s="13" t="s">
        <v>65</v>
      </c>
      <c r="C24" s="76"/>
      <c r="D24" s="76" t="s">
        <v>23</v>
      </c>
      <c r="E24" s="76"/>
      <c r="F24" s="76" t="s">
        <v>61</v>
      </c>
      <c r="G24" s="14" t="s">
        <v>29</v>
      </c>
      <c r="H24" s="8"/>
      <c r="I24" s="9"/>
      <c r="J24" s="76"/>
      <c r="K24" s="76" t="s">
        <v>23</v>
      </c>
      <c r="L24" s="76"/>
      <c r="M24" s="76" t="s">
        <v>61</v>
      </c>
      <c r="N24" s="14" t="s">
        <v>29</v>
      </c>
      <c r="O24" s="8"/>
      <c r="P24" s="9"/>
    </row>
    <row r="25" spans="1:17" s="7" customFormat="1" ht="15" hidden="1" customHeight="1" x14ac:dyDescent="0.25">
      <c r="A25" s="66"/>
      <c r="B25" s="13" t="s">
        <v>1</v>
      </c>
      <c r="C25" s="76"/>
      <c r="D25" s="76"/>
      <c r="E25" s="76"/>
      <c r="F25" s="76"/>
      <c r="G25" s="14"/>
      <c r="H25" s="8"/>
      <c r="I25" s="9"/>
      <c r="J25" s="76"/>
      <c r="K25" s="76"/>
      <c r="L25" s="76"/>
      <c r="M25" s="76"/>
      <c r="N25" s="14"/>
      <c r="O25" s="8"/>
      <c r="P25" s="9"/>
    </row>
    <row r="26" spans="1:17" s="17" customFormat="1" ht="47.25" x14ac:dyDescent="0.25">
      <c r="A26" s="67">
        <v>2</v>
      </c>
      <c r="B26" s="12" t="s">
        <v>24</v>
      </c>
      <c r="C26" s="76" t="s">
        <v>99</v>
      </c>
      <c r="D26" s="76" t="s">
        <v>99</v>
      </c>
      <c r="E26" s="76" t="s">
        <v>99</v>
      </c>
      <c r="F26" s="76" t="s">
        <v>99</v>
      </c>
      <c r="G26" s="76" t="s">
        <v>99</v>
      </c>
      <c r="H26" s="76" t="s">
        <v>99</v>
      </c>
      <c r="I26" s="76" t="s">
        <v>99</v>
      </c>
      <c r="J26" s="76" t="s">
        <v>99</v>
      </c>
      <c r="K26" s="76" t="s">
        <v>99</v>
      </c>
      <c r="L26" s="76" t="s">
        <v>99</v>
      </c>
      <c r="M26" s="76" t="s">
        <v>99</v>
      </c>
      <c r="N26" s="76" t="s">
        <v>99</v>
      </c>
      <c r="O26" s="76" t="s">
        <v>99</v>
      </c>
      <c r="P26" s="76" t="s">
        <v>99</v>
      </c>
    </row>
    <row r="27" spans="1:17" s="17" customFormat="1" ht="46.5" hidden="1" customHeight="1" x14ac:dyDescent="0.25">
      <c r="A27" s="67" t="s">
        <v>77</v>
      </c>
      <c r="B27" s="13" t="s">
        <v>62</v>
      </c>
      <c r="C27" s="76"/>
      <c r="D27" s="80" t="s">
        <v>109</v>
      </c>
      <c r="E27" s="76"/>
      <c r="F27" s="76" t="s">
        <v>61</v>
      </c>
      <c r="G27" s="14" t="s">
        <v>28</v>
      </c>
      <c r="H27" s="19"/>
      <c r="I27" s="16"/>
      <c r="J27" s="76"/>
      <c r="K27" s="80" t="s">
        <v>109</v>
      </c>
      <c r="L27" s="76"/>
      <c r="M27" s="76" t="s">
        <v>61</v>
      </c>
      <c r="N27" s="14" t="s">
        <v>28</v>
      </c>
      <c r="O27" s="19"/>
      <c r="P27" s="16"/>
    </row>
    <row r="28" spans="1:17" s="17" customFormat="1" ht="49.5" hidden="1" customHeight="1" x14ac:dyDescent="0.25">
      <c r="A28" s="67" t="s">
        <v>78</v>
      </c>
      <c r="B28" s="13" t="s">
        <v>63</v>
      </c>
      <c r="C28" s="76"/>
      <c r="D28" s="80" t="s">
        <v>109</v>
      </c>
      <c r="E28" s="76"/>
      <c r="F28" s="76" t="s">
        <v>61</v>
      </c>
      <c r="G28" s="14" t="s">
        <v>28</v>
      </c>
      <c r="H28" s="19"/>
      <c r="I28" s="16"/>
      <c r="J28" s="76"/>
      <c r="K28" s="80" t="s">
        <v>109</v>
      </c>
      <c r="L28" s="76"/>
      <c r="M28" s="76" t="s">
        <v>61</v>
      </c>
      <c r="N28" s="14" t="s">
        <v>28</v>
      </c>
      <c r="O28" s="19"/>
      <c r="P28" s="16"/>
    </row>
    <row r="29" spans="1:17" s="17" customFormat="1" ht="16.5" hidden="1" customHeight="1" x14ac:dyDescent="0.25">
      <c r="A29" s="67"/>
      <c r="B29" s="13" t="s">
        <v>1</v>
      </c>
      <c r="C29" s="76"/>
      <c r="D29" s="80"/>
      <c r="E29" s="76"/>
      <c r="F29" s="76"/>
      <c r="G29" s="14"/>
      <c r="H29" s="19"/>
      <c r="I29" s="16"/>
      <c r="J29" s="76"/>
      <c r="K29" s="80"/>
      <c r="L29" s="76"/>
      <c r="M29" s="76"/>
      <c r="N29" s="14"/>
      <c r="O29" s="19"/>
      <c r="P29" s="16"/>
    </row>
    <row r="30" spans="1:17" s="17" customFormat="1" ht="47.25" x14ac:dyDescent="0.25">
      <c r="A30" s="67" t="s">
        <v>120</v>
      </c>
      <c r="B30" s="13" t="s">
        <v>114</v>
      </c>
      <c r="C30" s="76" t="s">
        <v>99</v>
      </c>
      <c r="D30" s="76" t="s">
        <v>99</v>
      </c>
      <c r="E30" s="76" t="s">
        <v>99</v>
      </c>
      <c r="F30" s="76" t="s">
        <v>99</v>
      </c>
      <c r="G30" s="76" t="s">
        <v>99</v>
      </c>
      <c r="H30" s="76" t="s">
        <v>99</v>
      </c>
      <c r="I30" s="76" t="s">
        <v>99</v>
      </c>
      <c r="J30" s="76" t="s">
        <v>99</v>
      </c>
      <c r="K30" s="76" t="s">
        <v>99</v>
      </c>
      <c r="L30" s="76" t="s">
        <v>99</v>
      </c>
      <c r="M30" s="76" t="s">
        <v>99</v>
      </c>
      <c r="N30" s="76" t="s">
        <v>99</v>
      </c>
      <c r="O30" s="76" t="s">
        <v>99</v>
      </c>
      <c r="P30" s="76" t="s">
        <v>99</v>
      </c>
    </row>
    <row r="31" spans="1:17" s="17" customFormat="1" ht="31.5" hidden="1" x14ac:dyDescent="0.25">
      <c r="A31" s="67" t="s">
        <v>81</v>
      </c>
      <c r="B31" s="13" t="s">
        <v>66</v>
      </c>
      <c r="C31" s="76"/>
      <c r="D31" s="76" t="s">
        <v>27</v>
      </c>
      <c r="E31" s="76"/>
      <c r="F31" s="76" t="s">
        <v>19</v>
      </c>
      <c r="G31" s="15" t="s">
        <v>30</v>
      </c>
      <c r="H31" s="19"/>
      <c r="I31" s="16"/>
      <c r="J31" s="76"/>
      <c r="K31" s="76" t="s">
        <v>27</v>
      </c>
      <c r="L31" s="76"/>
      <c r="M31" s="76" t="s">
        <v>19</v>
      </c>
      <c r="N31" s="15" t="s">
        <v>30</v>
      </c>
      <c r="O31" s="19"/>
      <c r="P31" s="16"/>
    </row>
    <row r="32" spans="1:17" s="17" customFormat="1" ht="31.5" hidden="1" x14ac:dyDescent="0.25">
      <c r="A32" s="67" t="s">
        <v>82</v>
      </c>
      <c r="B32" s="13" t="s">
        <v>67</v>
      </c>
      <c r="C32" s="76"/>
      <c r="D32" s="76" t="s">
        <v>27</v>
      </c>
      <c r="E32" s="76"/>
      <c r="F32" s="76" t="s">
        <v>19</v>
      </c>
      <c r="G32" s="15" t="s">
        <v>30</v>
      </c>
      <c r="H32" s="19"/>
      <c r="I32" s="16"/>
      <c r="J32" s="76"/>
      <c r="K32" s="76" t="s">
        <v>27</v>
      </c>
      <c r="L32" s="76"/>
      <c r="M32" s="76" t="s">
        <v>19</v>
      </c>
      <c r="N32" s="15" t="s">
        <v>30</v>
      </c>
      <c r="O32" s="19"/>
      <c r="P32" s="16"/>
    </row>
    <row r="33" spans="1:16" s="17" customFormat="1" ht="14.25" hidden="1" customHeight="1" x14ac:dyDescent="0.25">
      <c r="A33" s="67"/>
      <c r="B33" s="13" t="s">
        <v>1</v>
      </c>
      <c r="C33" s="76"/>
      <c r="D33" s="76"/>
      <c r="E33" s="76"/>
      <c r="F33" s="76"/>
      <c r="G33" s="15"/>
      <c r="H33" s="19"/>
      <c r="I33" s="16"/>
      <c r="J33" s="76"/>
      <c r="K33" s="76"/>
      <c r="L33" s="76"/>
      <c r="M33" s="76"/>
      <c r="N33" s="15"/>
      <c r="O33" s="19"/>
      <c r="P33" s="16"/>
    </row>
    <row r="34" spans="1:16" s="17" customFormat="1" ht="33" hidden="1" customHeight="1" x14ac:dyDescent="0.25">
      <c r="A34" s="67" t="s">
        <v>80</v>
      </c>
      <c r="B34" s="13" t="s">
        <v>115</v>
      </c>
      <c r="C34" s="76" t="s">
        <v>99</v>
      </c>
      <c r="D34" s="76" t="s">
        <v>99</v>
      </c>
      <c r="E34" s="76" t="s">
        <v>99</v>
      </c>
      <c r="F34" s="76" t="s">
        <v>99</v>
      </c>
      <c r="G34" s="76" t="s">
        <v>99</v>
      </c>
      <c r="H34" s="76" t="s">
        <v>99</v>
      </c>
      <c r="I34" s="76" t="s">
        <v>99</v>
      </c>
      <c r="J34" s="76" t="s">
        <v>99</v>
      </c>
      <c r="K34" s="76" t="s">
        <v>99</v>
      </c>
      <c r="L34" s="76" t="s">
        <v>99</v>
      </c>
      <c r="M34" s="76" t="s">
        <v>99</v>
      </c>
      <c r="N34" s="76" t="s">
        <v>99</v>
      </c>
      <c r="O34" s="76" t="s">
        <v>99</v>
      </c>
      <c r="P34" s="76" t="s">
        <v>99</v>
      </c>
    </row>
    <row r="35" spans="1:16" s="17" customFormat="1" ht="34.5" hidden="1" customHeight="1" x14ac:dyDescent="0.25">
      <c r="A35" s="67" t="s">
        <v>83</v>
      </c>
      <c r="B35" s="13" t="s">
        <v>68</v>
      </c>
      <c r="C35" s="18"/>
      <c r="D35" s="76" t="s">
        <v>110</v>
      </c>
      <c r="E35" s="19"/>
      <c r="F35" s="76" t="s">
        <v>11</v>
      </c>
      <c r="G35" s="15" t="s">
        <v>31</v>
      </c>
      <c r="H35" s="19"/>
      <c r="I35" s="16"/>
      <c r="J35" s="18"/>
      <c r="K35" s="76" t="s">
        <v>110</v>
      </c>
      <c r="L35" s="19"/>
      <c r="M35" s="76" t="s">
        <v>11</v>
      </c>
      <c r="N35" s="15" t="s">
        <v>31</v>
      </c>
      <c r="O35" s="19"/>
      <c r="P35" s="16"/>
    </row>
    <row r="36" spans="1:16" s="17" customFormat="1" ht="41.25" hidden="1" customHeight="1" x14ac:dyDescent="0.25">
      <c r="A36" s="67" t="s">
        <v>84</v>
      </c>
      <c r="B36" s="13" t="s">
        <v>69</v>
      </c>
      <c r="C36" s="18"/>
      <c r="D36" s="76" t="s">
        <v>110</v>
      </c>
      <c r="E36" s="19"/>
      <c r="F36" s="76" t="s">
        <v>11</v>
      </c>
      <c r="G36" s="15" t="s">
        <v>31</v>
      </c>
      <c r="H36" s="19"/>
      <c r="I36" s="16"/>
      <c r="J36" s="18"/>
      <c r="K36" s="76" t="s">
        <v>110</v>
      </c>
      <c r="L36" s="19"/>
      <c r="M36" s="76" t="s">
        <v>11</v>
      </c>
      <c r="N36" s="15" t="s">
        <v>31</v>
      </c>
      <c r="O36" s="19"/>
      <c r="P36" s="16"/>
    </row>
    <row r="37" spans="1:16" s="17" customFormat="1" hidden="1" x14ac:dyDescent="0.25">
      <c r="A37" s="67"/>
      <c r="B37" s="13" t="s">
        <v>1</v>
      </c>
      <c r="C37" s="18"/>
      <c r="D37" s="76"/>
      <c r="E37" s="19"/>
      <c r="F37" s="76"/>
      <c r="G37" s="15"/>
      <c r="H37" s="19"/>
      <c r="I37" s="16"/>
      <c r="J37" s="18"/>
      <c r="K37" s="76"/>
      <c r="L37" s="19"/>
      <c r="M37" s="76"/>
      <c r="N37" s="15"/>
      <c r="O37" s="19"/>
      <c r="P37" s="16"/>
    </row>
    <row r="38" spans="1:16" s="17" customFormat="1" ht="47.25" x14ac:dyDescent="0.25">
      <c r="A38" s="67">
        <v>4</v>
      </c>
      <c r="B38" s="13" t="s">
        <v>4</v>
      </c>
      <c r="C38" s="82" t="s">
        <v>99</v>
      </c>
      <c r="D38" s="76" t="s">
        <v>71</v>
      </c>
      <c r="E38" s="20" t="s">
        <v>85</v>
      </c>
      <c r="F38" s="20" t="s">
        <v>26</v>
      </c>
      <c r="G38" s="15" t="s">
        <v>32</v>
      </c>
      <c r="H38" s="82" t="s">
        <v>99</v>
      </c>
      <c r="I38" s="82" t="s">
        <v>99</v>
      </c>
      <c r="J38" s="82" t="s">
        <v>99</v>
      </c>
      <c r="K38" s="76" t="s">
        <v>71</v>
      </c>
      <c r="L38" s="20" t="s">
        <v>85</v>
      </c>
      <c r="M38" s="20" t="s">
        <v>26</v>
      </c>
      <c r="N38" s="15" t="s">
        <v>32</v>
      </c>
      <c r="O38" s="82" t="s">
        <v>99</v>
      </c>
      <c r="P38" s="82" t="s">
        <v>99</v>
      </c>
    </row>
    <row r="39" spans="1:16" s="17" customFormat="1" ht="63" x14ac:dyDescent="0.25">
      <c r="A39" s="67">
        <v>5</v>
      </c>
      <c r="B39" s="13" t="s">
        <v>72</v>
      </c>
      <c r="C39" s="82" t="s">
        <v>99</v>
      </c>
      <c r="D39" s="76" t="s">
        <v>99</v>
      </c>
      <c r="E39" s="20" t="s">
        <v>86</v>
      </c>
      <c r="F39" s="20" t="s">
        <v>26</v>
      </c>
      <c r="G39" s="15" t="s">
        <v>33</v>
      </c>
      <c r="H39" s="1" t="s">
        <v>99</v>
      </c>
      <c r="I39" s="1" t="s">
        <v>99</v>
      </c>
      <c r="J39" s="82" t="s">
        <v>99</v>
      </c>
      <c r="K39" s="76" t="s">
        <v>99</v>
      </c>
      <c r="L39" s="20" t="s">
        <v>86</v>
      </c>
      <c r="M39" s="20" t="s">
        <v>26</v>
      </c>
      <c r="N39" s="15" t="s">
        <v>33</v>
      </c>
      <c r="O39" s="1" t="s">
        <v>99</v>
      </c>
      <c r="P39" s="1" t="s">
        <v>99</v>
      </c>
    </row>
    <row r="40" spans="1:16" s="17" customFormat="1" ht="63" hidden="1" x14ac:dyDescent="0.25">
      <c r="A40" s="67" t="s">
        <v>87</v>
      </c>
      <c r="B40" s="13" t="s">
        <v>64</v>
      </c>
      <c r="C40" s="76"/>
      <c r="D40" s="76" t="s">
        <v>99</v>
      </c>
      <c r="E40" s="20"/>
      <c r="F40" s="20" t="s">
        <v>26</v>
      </c>
      <c r="G40" s="15" t="s">
        <v>33</v>
      </c>
      <c r="H40" s="1" t="s">
        <v>99</v>
      </c>
      <c r="I40" s="1" t="s">
        <v>99</v>
      </c>
      <c r="J40" s="76"/>
      <c r="K40" s="76" t="s">
        <v>99</v>
      </c>
      <c r="L40" s="20"/>
      <c r="M40" s="20" t="s">
        <v>26</v>
      </c>
      <c r="N40" s="15" t="s">
        <v>33</v>
      </c>
      <c r="O40" s="1" t="s">
        <v>99</v>
      </c>
      <c r="P40" s="1" t="s">
        <v>99</v>
      </c>
    </row>
    <row r="41" spans="1:16" s="17" customFormat="1" ht="63" hidden="1" x14ac:dyDescent="0.25">
      <c r="A41" s="67" t="s">
        <v>88</v>
      </c>
      <c r="B41" s="13" t="s">
        <v>65</v>
      </c>
      <c r="C41" s="76"/>
      <c r="D41" s="76" t="s">
        <v>99</v>
      </c>
      <c r="E41" s="20"/>
      <c r="F41" s="20" t="s">
        <v>26</v>
      </c>
      <c r="G41" s="15" t="s">
        <v>33</v>
      </c>
      <c r="H41" s="1" t="s">
        <v>99</v>
      </c>
      <c r="I41" s="1" t="s">
        <v>99</v>
      </c>
      <c r="J41" s="76"/>
      <c r="K41" s="76" t="s">
        <v>99</v>
      </c>
      <c r="L41" s="20"/>
      <c r="M41" s="20" t="s">
        <v>26</v>
      </c>
      <c r="N41" s="15" t="s">
        <v>33</v>
      </c>
      <c r="O41" s="1" t="s">
        <v>99</v>
      </c>
      <c r="P41" s="1" t="s">
        <v>99</v>
      </c>
    </row>
    <row r="42" spans="1:16" s="17" customFormat="1" ht="18.75" hidden="1" x14ac:dyDescent="0.25">
      <c r="A42" s="67" t="s">
        <v>1</v>
      </c>
      <c r="B42" s="13" t="s">
        <v>1</v>
      </c>
      <c r="C42" s="76"/>
      <c r="D42" s="76" t="s">
        <v>99</v>
      </c>
      <c r="E42" s="20"/>
      <c r="F42" s="20" t="s">
        <v>26</v>
      </c>
      <c r="G42" s="15" t="s">
        <v>33</v>
      </c>
      <c r="H42" s="1" t="s">
        <v>99</v>
      </c>
      <c r="I42" s="1" t="s">
        <v>99</v>
      </c>
      <c r="J42" s="76"/>
      <c r="K42" s="76" t="s">
        <v>99</v>
      </c>
      <c r="L42" s="20"/>
      <c r="M42" s="20" t="s">
        <v>26</v>
      </c>
      <c r="N42" s="15" t="s">
        <v>33</v>
      </c>
      <c r="O42" s="1" t="s">
        <v>99</v>
      </c>
      <c r="P42" s="1" t="s">
        <v>99</v>
      </c>
    </row>
    <row r="43" spans="1:16" s="17" customFormat="1" ht="18.75" hidden="1" x14ac:dyDescent="0.25">
      <c r="A43" s="67" t="s">
        <v>89</v>
      </c>
      <c r="B43" s="13" t="s">
        <v>62</v>
      </c>
      <c r="C43" s="76"/>
      <c r="D43" s="76" t="s">
        <v>99</v>
      </c>
      <c r="E43" s="20"/>
      <c r="F43" s="20" t="s">
        <v>26</v>
      </c>
      <c r="G43" s="15" t="s">
        <v>33</v>
      </c>
      <c r="H43" s="1" t="s">
        <v>99</v>
      </c>
      <c r="I43" s="1" t="s">
        <v>99</v>
      </c>
      <c r="J43" s="76"/>
      <c r="K43" s="76" t="s">
        <v>99</v>
      </c>
      <c r="L43" s="20"/>
      <c r="M43" s="20" t="s">
        <v>26</v>
      </c>
      <c r="N43" s="15" t="s">
        <v>33</v>
      </c>
      <c r="O43" s="1" t="s">
        <v>99</v>
      </c>
      <c r="P43" s="1" t="s">
        <v>99</v>
      </c>
    </row>
    <row r="44" spans="1:16" s="17" customFormat="1" ht="18.75" hidden="1" x14ac:dyDescent="0.25">
      <c r="A44" s="67" t="s">
        <v>89</v>
      </c>
      <c r="B44" s="13" t="s">
        <v>63</v>
      </c>
      <c r="C44" s="76"/>
      <c r="D44" s="76" t="s">
        <v>99</v>
      </c>
      <c r="E44" s="20"/>
      <c r="F44" s="20" t="s">
        <v>26</v>
      </c>
      <c r="G44" s="15" t="s">
        <v>33</v>
      </c>
      <c r="H44" s="1" t="s">
        <v>99</v>
      </c>
      <c r="I44" s="1" t="s">
        <v>99</v>
      </c>
      <c r="J44" s="76"/>
      <c r="K44" s="76" t="s">
        <v>99</v>
      </c>
      <c r="L44" s="20"/>
      <c r="M44" s="20" t="s">
        <v>26</v>
      </c>
      <c r="N44" s="15" t="s">
        <v>33</v>
      </c>
      <c r="O44" s="1" t="s">
        <v>99</v>
      </c>
      <c r="P44" s="1" t="s">
        <v>99</v>
      </c>
    </row>
    <row r="45" spans="1:16" s="17" customFormat="1" ht="18.75" hidden="1" x14ac:dyDescent="0.25">
      <c r="A45" s="67"/>
      <c r="B45" s="13" t="s">
        <v>1</v>
      </c>
      <c r="C45" s="76"/>
      <c r="D45" s="76" t="s">
        <v>99</v>
      </c>
      <c r="E45" s="20"/>
      <c r="F45" s="20" t="s">
        <v>26</v>
      </c>
      <c r="G45" s="15" t="s">
        <v>33</v>
      </c>
      <c r="H45" s="1" t="s">
        <v>99</v>
      </c>
      <c r="I45" s="1" t="s">
        <v>99</v>
      </c>
      <c r="J45" s="76"/>
      <c r="K45" s="76" t="s">
        <v>99</v>
      </c>
      <c r="L45" s="20"/>
      <c r="M45" s="20" t="s">
        <v>26</v>
      </c>
      <c r="N45" s="15" t="s">
        <v>33</v>
      </c>
      <c r="O45" s="1" t="s">
        <v>99</v>
      </c>
      <c r="P45" s="1" t="s">
        <v>99</v>
      </c>
    </row>
    <row r="46" spans="1:16" s="17" customFormat="1" ht="18.75" hidden="1" x14ac:dyDescent="0.25">
      <c r="A46" s="67" t="s">
        <v>89</v>
      </c>
      <c r="B46" s="13" t="s">
        <v>66</v>
      </c>
      <c r="C46" s="76"/>
      <c r="D46" s="76" t="s">
        <v>99</v>
      </c>
      <c r="E46" s="20"/>
      <c r="F46" s="20" t="s">
        <v>26</v>
      </c>
      <c r="G46" s="15" t="s">
        <v>33</v>
      </c>
      <c r="H46" s="1" t="s">
        <v>99</v>
      </c>
      <c r="I46" s="1" t="s">
        <v>99</v>
      </c>
      <c r="J46" s="76"/>
      <c r="K46" s="76" t="s">
        <v>99</v>
      </c>
      <c r="L46" s="20"/>
      <c r="M46" s="20" t="s">
        <v>26</v>
      </c>
      <c r="N46" s="15" t="s">
        <v>33</v>
      </c>
      <c r="O46" s="1" t="s">
        <v>99</v>
      </c>
      <c r="P46" s="1" t="s">
        <v>99</v>
      </c>
    </row>
    <row r="47" spans="1:16" s="17" customFormat="1" ht="18.75" hidden="1" x14ac:dyDescent="0.25">
      <c r="A47" s="67" t="s">
        <v>89</v>
      </c>
      <c r="B47" s="13" t="s">
        <v>67</v>
      </c>
      <c r="C47" s="76"/>
      <c r="D47" s="76" t="s">
        <v>99</v>
      </c>
      <c r="E47" s="20"/>
      <c r="F47" s="20" t="s">
        <v>26</v>
      </c>
      <c r="G47" s="15" t="s">
        <v>33</v>
      </c>
      <c r="H47" s="1" t="s">
        <v>99</v>
      </c>
      <c r="I47" s="1" t="s">
        <v>99</v>
      </c>
      <c r="J47" s="76"/>
      <c r="K47" s="76" t="s">
        <v>99</v>
      </c>
      <c r="L47" s="20"/>
      <c r="M47" s="20" t="s">
        <v>26</v>
      </c>
      <c r="N47" s="15" t="s">
        <v>33</v>
      </c>
      <c r="O47" s="1" t="s">
        <v>99</v>
      </c>
      <c r="P47" s="1" t="s">
        <v>99</v>
      </c>
    </row>
    <row r="48" spans="1:16" s="17" customFormat="1" ht="18.75" hidden="1" x14ac:dyDescent="0.25">
      <c r="A48" s="67"/>
      <c r="B48" s="13" t="s">
        <v>1</v>
      </c>
      <c r="C48" s="76"/>
      <c r="D48" s="76" t="s">
        <v>99</v>
      </c>
      <c r="E48" s="20"/>
      <c r="F48" s="20" t="s">
        <v>26</v>
      </c>
      <c r="G48" s="15" t="s">
        <v>33</v>
      </c>
      <c r="H48" s="1" t="s">
        <v>99</v>
      </c>
      <c r="I48" s="1" t="s">
        <v>99</v>
      </c>
      <c r="J48" s="76"/>
      <c r="K48" s="76" t="s">
        <v>99</v>
      </c>
      <c r="L48" s="20"/>
      <c r="M48" s="20" t="s">
        <v>26</v>
      </c>
      <c r="N48" s="15" t="s">
        <v>33</v>
      </c>
      <c r="O48" s="1" t="s">
        <v>99</v>
      </c>
      <c r="P48" s="1" t="s">
        <v>99</v>
      </c>
    </row>
    <row r="49" spans="1:16" s="17" customFormat="1" ht="99" hidden="1" customHeight="1" x14ac:dyDescent="0.25">
      <c r="A49" s="67" t="s">
        <v>89</v>
      </c>
      <c r="B49" s="13" t="s">
        <v>93</v>
      </c>
      <c r="C49" s="76"/>
      <c r="D49" s="76" t="s">
        <v>91</v>
      </c>
      <c r="E49" s="20"/>
      <c r="F49" s="20" t="s">
        <v>26</v>
      </c>
      <c r="G49" s="15" t="s">
        <v>33</v>
      </c>
      <c r="H49" s="1" t="s">
        <v>99</v>
      </c>
      <c r="I49" s="1" t="s">
        <v>99</v>
      </c>
      <c r="J49" s="76"/>
      <c r="K49" s="76" t="s">
        <v>91</v>
      </c>
      <c r="L49" s="20"/>
      <c r="M49" s="20" t="s">
        <v>26</v>
      </c>
      <c r="N49" s="15" t="s">
        <v>33</v>
      </c>
      <c r="O49" s="1" t="s">
        <v>99</v>
      </c>
      <c r="P49" s="1" t="s">
        <v>99</v>
      </c>
    </row>
    <row r="50" spans="1:16" s="17" customFormat="1" ht="31.5" hidden="1" x14ac:dyDescent="0.25">
      <c r="A50" s="67" t="s">
        <v>89</v>
      </c>
      <c r="B50" s="13" t="s">
        <v>74</v>
      </c>
      <c r="C50" s="76"/>
      <c r="D50" s="76" t="s">
        <v>90</v>
      </c>
      <c r="E50" s="20"/>
      <c r="F50" s="20" t="s">
        <v>26</v>
      </c>
      <c r="G50" s="15" t="s">
        <v>33</v>
      </c>
      <c r="H50" s="1" t="s">
        <v>99</v>
      </c>
      <c r="I50" s="1" t="s">
        <v>99</v>
      </c>
      <c r="J50" s="76"/>
      <c r="K50" s="76" t="s">
        <v>90</v>
      </c>
      <c r="L50" s="20"/>
      <c r="M50" s="20" t="s">
        <v>26</v>
      </c>
      <c r="N50" s="15" t="s">
        <v>33</v>
      </c>
      <c r="O50" s="1" t="s">
        <v>99</v>
      </c>
      <c r="P50" s="1" t="s">
        <v>99</v>
      </c>
    </row>
    <row r="51" spans="1:16" s="17" customFormat="1" x14ac:dyDescent="0.25">
      <c r="A51" s="67">
        <v>6</v>
      </c>
      <c r="B51" s="13" t="s">
        <v>5</v>
      </c>
      <c r="C51" s="82" t="s">
        <v>99</v>
      </c>
      <c r="D51" s="76" t="s">
        <v>20</v>
      </c>
      <c r="E51" s="76">
        <v>1</v>
      </c>
      <c r="F51" s="76" t="s">
        <v>19</v>
      </c>
      <c r="G51" s="15" t="s">
        <v>34</v>
      </c>
      <c r="H51" s="82" t="s">
        <v>99</v>
      </c>
      <c r="I51" s="82" t="s">
        <v>99</v>
      </c>
      <c r="J51" s="82" t="s">
        <v>99</v>
      </c>
      <c r="K51" s="76" t="s">
        <v>20</v>
      </c>
      <c r="L51" s="76">
        <v>1</v>
      </c>
      <c r="M51" s="76" t="s">
        <v>19</v>
      </c>
      <c r="N51" s="15" t="s">
        <v>34</v>
      </c>
      <c r="O51" s="82" t="s">
        <v>99</v>
      </c>
      <c r="P51" s="82" t="s">
        <v>99</v>
      </c>
    </row>
    <row r="52" spans="1:16" s="17" customFormat="1" x14ac:dyDescent="0.25">
      <c r="A52" s="67">
        <v>7</v>
      </c>
      <c r="B52" s="13" t="s">
        <v>6</v>
      </c>
      <c r="C52" s="82" t="s">
        <v>99</v>
      </c>
      <c r="D52" s="76" t="s">
        <v>16</v>
      </c>
      <c r="E52" s="76">
        <v>1</v>
      </c>
      <c r="F52" s="76" t="s">
        <v>19</v>
      </c>
      <c r="G52" s="15" t="s">
        <v>35</v>
      </c>
      <c r="H52" s="82" t="s">
        <v>99</v>
      </c>
      <c r="I52" s="82" t="s">
        <v>99</v>
      </c>
      <c r="J52" s="82" t="s">
        <v>99</v>
      </c>
      <c r="K52" s="76" t="s">
        <v>16</v>
      </c>
      <c r="L52" s="76">
        <v>1</v>
      </c>
      <c r="M52" s="76" t="s">
        <v>19</v>
      </c>
      <c r="N52" s="15" t="s">
        <v>35</v>
      </c>
      <c r="O52" s="82" t="s">
        <v>99</v>
      </c>
      <c r="P52" s="82" t="s">
        <v>99</v>
      </c>
    </row>
    <row r="53" spans="1:16" s="17" customFormat="1" ht="45.75" customHeight="1" x14ac:dyDescent="0.25">
      <c r="A53" s="67"/>
      <c r="B53" s="52" t="s">
        <v>70</v>
      </c>
      <c r="C53" s="77" t="s">
        <v>99</v>
      </c>
      <c r="D53" s="77" t="s">
        <v>99</v>
      </c>
      <c r="E53" s="77" t="s">
        <v>99</v>
      </c>
      <c r="F53" s="77" t="s">
        <v>99</v>
      </c>
      <c r="G53" s="77" t="s">
        <v>99</v>
      </c>
      <c r="H53" s="77" t="s">
        <v>99</v>
      </c>
      <c r="I53" s="82" t="s">
        <v>99</v>
      </c>
      <c r="J53" s="77" t="s">
        <v>99</v>
      </c>
      <c r="K53" s="77" t="s">
        <v>99</v>
      </c>
      <c r="L53" s="77" t="s">
        <v>99</v>
      </c>
      <c r="M53" s="77" t="s">
        <v>99</v>
      </c>
      <c r="N53" s="77" t="s">
        <v>99</v>
      </c>
      <c r="O53" s="77" t="s">
        <v>99</v>
      </c>
      <c r="P53" s="82" t="s">
        <v>99</v>
      </c>
    </row>
    <row r="54" spans="1:16" s="53" customFormat="1" ht="18.75" customHeight="1" x14ac:dyDescent="0.25">
      <c r="A54" s="161"/>
      <c r="B54" s="161"/>
      <c r="C54" s="161"/>
      <c r="D54" s="161"/>
      <c r="E54" s="161"/>
      <c r="F54" s="161"/>
      <c r="G54" s="161"/>
      <c r="H54" s="78"/>
      <c r="I54" s="35"/>
    </row>
    <row r="55" spans="1:16" s="53" customFormat="1" ht="41.25" customHeight="1" x14ac:dyDescent="0.25">
      <c r="A55" s="161"/>
      <c r="B55" s="161"/>
      <c r="C55" s="161"/>
      <c r="D55" s="161"/>
      <c r="E55" s="161"/>
      <c r="F55" s="161"/>
      <c r="G55" s="161"/>
      <c r="H55" s="78"/>
      <c r="I55" s="35"/>
    </row>
    <row r="56" spans="1:16" s="53" customFormat="1" ht="38.25" customHeight="1" x14ac:dyDescent="0.25">
      <c r="A56" s="161"/>
      <c r="B56" s="161"/>
      <c r="C56" s="161"/>
      <c r="D56" s="161"/>
      <c r="E56" s="161"/>
      <c r="F56" s="161"/>
      <c r="G56" s="161"/>
      <c r="H56" s="81"/>
      <c r="I56" s="35"/>
    </row>
    <row r="57" spans="1:16" s="53" customFormat="1" ht="18.75" customHeight="1" x14ac:dyDescent="0.25">
      <c r="A57" s="162"/>
      <c r="B57" s="162"/>
      <c r="C57" s="162"/>
      <c r="D57" s="162"/>
      <c r="E57" s="162"/>
      <c r="F57" s="162"/>
      <c r="G57" s="162"/>
      <c r="H57" s="78"/>
      <c r="I57" s="35"/>
    </row>
    <row r="58" spans="1:16" s="53" customFormat="1" ht="217.5" customHeight="1" x14ac:dyDescent="0.25">
      <c r="A58" s="157"/>
      <c r="B58" s="160"/>
      <c r="C58" s="160"/>
      <c r="D58" s="160"/>
      <c r="E58" s="160"/>
      <c r="F58" s="160"/>
      <c r="G58" s="160"/>
      <c r="H58" s="78"/>
      <c r="I58" s="35"/>
    </row>
    <row r="59" spans="1:16" ht="53.25" customHeight="1" x14ac:dyDescent="0.25">
      <c r="A59" s="157"/>
      <c r="B59" s="158"/>
      <c r="C59" s="158"/>
      <c r="D59" s="158"/>
      <c r="E59" s="158"/>
      <c r="F59" s="158"/>
      <c r="G59" s="158"/>
    </row>
    <row r="60" spans="1:16" x14ac:dyDescent="0.25">
      <c r="A60" s="159"/>
      <c r="B60" s="159"/>
      <c r="C60" s="159"/>
      <c r="D60" s="159"/>
      <c r="E60" s="159"/>
      <c r="F60" s="159"/>
      <c r="G60" s="159"/>
    </row>
    <row r="61" spans="1:16" x14ac:dyDescent="0.25">
      <c r="B61" s="81"/>
    </row>
    <row r="65" spans="2:2" x14ac:dyDescent="0.25">
      <c r="B65" s="81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9" scale="51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8"/>
  <sheetViews>
    <sheetView topLeftCell="B1" zoomScaleSheetLayoutView="85" workbookViewId="0">
      <selection activeCell="C4" sqref="C4:I4"/>
    </sheetView>
  </sheetViews>
  <sheetFormatPr defaultRowHeight="15.75" x14ac:dyDescent="0.25"/>
  <cols>
    <col min="1" max="1" width="11" style="6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74" customWidth="1"/>
    <col min="8" max="8" width="16.75" style="74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s="17" customFormat="1" x14ac:dyDescent="0.25">
      <c r="A1" s="68"/>
      <c r="B1" s="24"/>
      <c r="C1" s="25"/>
      <c r="D1" s="26"/>
      <c r="E1" s="26"/>
      <c r="F1" s="26"/>
      <c r="G1" s="23"/>
      <c r="H1" s="23"/>
      <c r="I1" s="27"/>
      <c r="J1" s="3"/>
      <c r="K1" s="4"/>
      <c r="L1" s="4"/>
    </row>
    <row r="2" spans="1:16" s="17" customFormat="1" x14ac:dyDescent="0.25">
      <c r="A2" s="163" t="s">
        <v>14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</row>
    <row r="3" spans="1:16" s="17" customFormat="1" x14ac:dyDescent="0.25">
      <c r="A3" s="174" t="s">
        <v>0</v>
      </c>
      <c r="B3" s="175" t="s">
        <v>2</v>
      </c>
      <c r="C3" s="176" t="s">
        <v>39</v>
      </c>
      <c r="D3" s="176"/>
      <c r="E3" s="176"/>
      <c r="F3" s="176"/>
      <c r="G3" s="176"/>
      <c r="H3" s="176"/>
      <c r="I3" s="176"/>
      <c r="J3" s="176" t="s">
        <v>40</v>
      </c>
      <c r="K3" s="176"/>
      <c r="L3" s="176"/>
      <c r="M3" s="176"/>
      <c r="N3" s="176"/>
      <c r="O3" s="176"/>
      <c r="P3" s="176"/>
    </row>
    <row r="4" spans="1:16" s="17" customFormat="1" ht="47.25" customHeight="1" x14ac:dyDescent="0.25">
      <c r="A4" s="174"/>
      <c r="B4" s="175"/>
      <c r="C4" s="175" t="s">
        <v>121</v>
      </c>
      <c r="D4" s="175"/>
      <c r="E4" s="175"/>
      <c r="F4" s="175"/>
      <c r="G4" s="175"/>
      <c r="H4" s="175"/>
      <c r="I4" s="175"/>
      <c r="J4" s="175" t="s">
        <v>121</v>
      </c>
      <c r="K4" s="175"/>
      <c r="L4" s="175"/>
      <c r="M4" s="175"/>
      <c r="N4" s="175"/>
      <c r="O4" s="175"/>
      <c r="P4" s="175"/>
    </row>
    <row r="5" spans="1:16" ht="33.75" customHeight="1" x14ac:dyDescent="0.25">
      <c r="A5" s="174"/>
      <c r="B5" s="175"/>
      <c r="C5" s="175" t="s">
        <v>12</v>
      </c>
      <c r="D5" s="175"/>
      <c r="E5" s="175"/>
      <c r="F5" s="175"/>
      <c r="G5" s="175" t="s">
        <v>100</v>
      </c>
      <c r="H5" s="180"/>
      <c r="I5" s="180"/>
      <c r="J5" s="175" t="s">
        <v>12</v>
      </c>
      <c r="K5" s="175"/>
      <c r="L5" s="175"/>
      <c r="M5" s="175"/>
      <c r="N5" s="175" t="s">
        <v>100</v>
      </c>
      <c r="O5" s="180"/>
      <c r="P5" s="180"/>
    </row>
    <row r="6" spans="1:16" s="7" customFormat="1" ht="63" x14ac:dyDescent="0.25">
      <c r="A6" s="174"/>
      <c r="B6" s="175"/>
      <c r="C6" s="76" t="s">
        <v>25</v>
      </c>
      <c r="D6" s="76" t="s">
        <v>8</v>
      </c>
      <c r="E6" s="76" t="s">
        <v>96</v>
      </c>
      <c r="F6" s="76" t="s">
        <v>10</v>
      </c>
      <c r="G6" s="76" t="s">
        <v>13</v>
      </c>
      <c r="H6" s="76" t="s">
        <v>47</v>
      </c>
      <c r="I6" s="11" t="s">
        <v>48</v>
      </c>
      <c r="J6" s="76" t="s">
        <v>25</v>
      </c>
      <c r="K6" s="76" t="s">
        <v>8</v>
      </c>
      <c r="L6" s="76" t="s">
        <v>96</v>
      </c>
      <c r="M6" s="76" t="s">
        <v>10</v>
      </c>
      <c r="N6" s="76" t="s">
        <v>13</v>
      </c>
      <c r="O6" s="76" t="s">
        <v>49</v>
      </c>
      <c r="P6" s="11" t="s">
        <v>48</v>
      </c>
    </row>
    <row r="7" spans="1:16" s="10" customFormat="1" x14ac:dyDescent="0.25">
      <c r="A7" s="75">
        <v>1</v>
      </c>
      <c r="B7" s="76">
        <v>2</v>
      </c>
      <c r="C7" s="76">
        <v>3</v>
      </c>
      <c r="D7" s="76">
        <v>4</v>
      </c>
      <c r="E7" s="76">
        <v>5</v>
      </c>
      <c r="F7" s="76">
        <v>6</v>
      </c>
      <c r="G7" s="76">
        <v>7</v>
      </c>
      <c r="H7" s="76">
        <v>8</v>
      </c>
      <c r="I7" s="11">
        <v>9</v>
      </c>
      <c r="J7" s="76">
        <v>10</v>
      </c>
      <c r="K7" s="11">
        <v>11</v>
      </c>
      <c r="L7" s="76">
        <v>12</v>
      </c>
      <c r="M7" s="11">
        <v>13</v>
      </c>
      <c r="N7" s="76">
        <v>14</v>
      </c>
      <c r="O7" s="11">
        <v>15</v>
      </c>
      <c r="P7" s="76">
        <v>16</v>
      </c>
    </row>
    <row r="8" spans="1:16" s="17" customFormat="1" ht="31.5" x14ac:dyDescent="0.25">
      <c r="A8" s="75">
        <v>1</v>
      </c>
      <c r="B8" s="12" t="s">
        <v>38</v>
      </c>
      <c r="C8" s="76" t="s">
        <v>99</v>
      </c>
      <c r="D8" s="76" t="s">
        <v>99</v>
      </c>
      <c r="E8" s="76" t="s">
        <v>99</v>
      </c>
      <c r="F8" s="76" t="s">
        <v>99</v>
      </c>
      <c r="G8" s="76" t="s">
        <v>99</v>
      </c>
      <c r="H8" s="76" t="s">
        <v>99</v>
      </c>
      <c r="I8" s="76" t="s">
        <v>99</v>
      </c>
      <c r="J8" s="76" t="s">
        <v>99</v>
      </c>
      <c r="K8" s="76" t="s">
        <v>99</v>
      </c>
      <c r="L8" s="76" t="s">
        <v>99</v>
      </c>
      <c r="M8" s="76" t="s">
        <v>99</v>
      </c>
      <c r="N8" s="76" t="s">
        <v>99</v>
      </c>
      <c r="O8" s="76" t="s">
        <v>99</v>
      </c>
      <c r="P8" s="76" t="s">
        <v>99</v>
      </c>
    </row>
    <row r="9" spans="1:16" s="17" customFormat="1" ht="63" hidden="1" x14ac:dyDescent="0.25">
      <c r="A9" s="75" t="s">
        <v>75</v>
      </c>
      <c r="B9" s="13" t="s">
        <v>64</v>
      </c>
      <c r="C9" s="76"/>
      <c r="D9" s="76" t="s">
        <v>23</v>
      </c>
      <c r="E9" s="76"/>
      <c r="F9" s="76" t="s">
        <v>61</v>
      </c>
      <c r="G9" s="14" t="s">
        <v>29</v>
      </c>
      <c r="H9" s="19"/>
      <c r="I9" s="9"/>
      <c r="J9" s="76"/>
      <c r="K9" s="76" t="s">
        <v>23</v>
      </c>
      <c r="L9" s="76"/>
      <c r="M9" s="76" t="s">
        <v>61</v>
      </c>
      <c r="N9" s="14" t="s">
        <v>29</v>
      </c>
      <c r="O9" s="19"/>
      <c r="P9" s="9"/>
    </row>
    <row r="10" spans="1:16" s="17" customFormat="1" ht="63" hidden="1" x14ac:dyDescent="0.25">
      <c r="A10" s="75" t="s">
        <v>76</v>
      </c>
      <c r="B10" s="13" t="s">
        <v>65</v>
      </c>
      <c r="C10" s="76"/>
      <c r="D10" s="76" t="s">
        <v>23</v>
      </c>
      <c r="E10" s="76"/>
      <c r="F10" s="76" t="s">
        <v>61</v>
      </c>
      <c r="G10" s="14" t="s">
        <v>29</v>
      </c>
      <c r="H10" s="19"/>
      <c r="I10" s="9"/>
      <c r="J10" s="76"/>
      <c r="K10" s="76" t="s">
        <v>23</v>
      </c>
      <c r="L10" s="76"/>
      <c r="M10" s="76" t="s">
        <v>61</v>
      </c>
      <c r="N10" s="14" t="s">
        <v>29</v>
      </c>
      <c r="O10" s="19"/>
      <c r="P10" s="9"/>
    </row>
    <row r="11" spans="1:16" s="17" customFormat="1" hidden="1" x14ac:dyDescent="0.25">
      <c r="A11" s="75" t="s">
        <v>1</v>
      </c>
      <c r="B11" s="13" t="s">
        <v>1</v>
      </c>
      <c r="C11" s="76"/>
      <c r="D11" s="76"/>
      <c r="E11" s="76"/>
      <c r="F11" s="76"/>
      <c r="G11" s="14"/>
      <c r="H11" s="19"/>
      <c r="I11" s="9"/>
      <c r="J11" s="76"/>
      <c r="K11" s="76"/>
      <c r="L11" s="76"/>
      <c r="M11" s="76"/>
      <c r="N11" s="14"/>
      <c r="O11" s="19"/>
      <c r="P11" s="9"/>
    </row>
    <row r="12" spans="1:16" s="17" customFormat="1" ht="47.25" x14ac:dyDescent="0.25">
      <c r="A12" s="67">
        <v>2</v>
      </c>
      <c r="B12" s="12" t="s">
        <v>24</v>
      </c>
      <c r="C12" s="76" t="s">
        <v>99</v>
      </c>
      <c r="D12" s="76" t="s">
        <v>99</v>
      </c>
      <c r="E12" s="76" t="s">
        <v>99</v>
      </c>
      <c r="F12" s="76" t="s">
        <v>99</v>
      </c>
      <c r="G12" s="76" t="s">
        <v>99</v>
      </c>
      <c r="H12" s="76" t="s">
        <v>99</v>
      </c>
      <c r="I12" s="76" t="s">
        <v>99</v>
      </c>
      <c r="J12" s="76" t="s">
        <v>99</v>
      </c>
      <c r="K12" s="76" t="s">
        <v>99</v>
      </c>
      <c r="L12" s="76" t="s">
        <v>99</v>
      </c>
      <c r="M12" s="76" t="s">
        <v>99</v>
      </c>
      <c r="N12" s="76" t="s">
        <v>99</v>
      </c>
      <c r="O12" s="76" t="s">
        <v>99</v>
      </c>
      <c r="P12" s="76" t="s">
        <v>99</v>
      </c>
    </row>
    <row r="13" spans="1:16" s="17" customFormat="1" ht="52.5" hidden="1" customHeight="1" x14ac:dyDescent="0.25">
      <c r="A13" s="67" t="s">
        <v>77</v>
      </c>
      <c r="B13" s="13" t="s">
        <v>62</v>
      </c>
      <c r="C13" s="76"/>
      <c r="D13" s="80" t="s">
        <v>109</v>
      </c>
      <c r="E13" s="76"/>
      <c r="F13" s="76" t="s">
        <v>61</v>
      </c>
      <c r="G13" s="14" t="s">
        <v>28</v>
      </c>
      <c r="H13" s="19"/>
      <c r="I13" s="16"/>
      <c r="J13" s="76"/>
      <c r="K13" s="80" t="s">
        <v>109</v>
      </c>
      <c r="L13" s="76"/>
      <c r="M13" s="76" t="s">
        <v>61</v>
      </c>
      <c r="N13" s="14" t="s">
        <v>28</v>
      </c>
      <c r="O13" s="19"/>
      <c r="P13" s="16"/>
    </row>
    <row r="14" spans="1:16" s="17" customFormat="1" ht="48.75" hidden="1" customHeight="1" x14ac:dyDescent="0.25">
      <c r="A14" s="67" t="s">
        <v>78</v>
      </c>
      <c r="B14" s="13" t="s">
        <v>63</v>
      </c>
      <c r="C14" s="76"/>
      <c r="D14" s="80" t="s">
        <v>109</v>
      </c>
      <c r="E14" s="76"/>
      <c r="F14" s="76" t="s">
        <v>61</v>
      </c>
      <c r="G14" s="14" t="s">
        <v>28</v>
      </c>
      <c r="H14" s="19"/>
      <c r="I14" s="16"/>
      <c r="J14" s="76"/>
      <c r="K14" s="80" t="s">
        <v>109</v>
      </c>
      <c r="L14" s="76"/>
      <c r="M14" s="76" t="s">
        <v>61</v>
      </c>
      <c r="N14" s="14" t="s">
        <v>28</v>
      </c>
      <c r="O14" s="19"/>
      <c r="P14" s="16"/>
    </row>
    <row r="15" spans="1:16" s="17" customFormat="1" hidden="1" x14ac:dyDescent="0.25">
      <c r="A15" s="67" t="s">
        <v>1</v>
      </c>
      <c r="B15" s="13" t="s">
        <v>1</v>
      </c>
      <c r="C15" s="76"/>
      <c r="D15" s="80"/>
      <c r="E15" s="76"/>
      <c r="F15" s="76"/>
      <c r="G15" s="14"/>
      <c r="H15" s="19"/>
      <c r="I15" s="16"/>
      <c r="J15" s="76"/>
      <c r="K15" s="80"/>
      <c r="L15" s="76"/>
      <c r="M15" s="76"/>
      <c r="N15" s="14"/>
      <c r="O15" s="19"/>
      <c r="P15" s="16"/>
    </row>
    <row r="16" spans="1:16" s="17" customFormat="1" x14ac:dyDescent="0.25">
      <c r="A16" s="67" t="s">
        <v>120</v>
      </c>
      <c r="B16" s="13" t="s">
        <v>112</v>
      </c>
      <c r="C16" s="82" t="s">
        <v>99</v>
      </c>
      <c r="D16" s="82" t="s">
        <v>99</v>
      </c>
      <c r="E16" s="82" t="s">
        <v>99</v>
      </c>
      <c r="F16" s="82" t="s">
        <v>99</v>
      </c>
      <c r="G16" s="82" t="s">
        <v>99</v>
      </c>
      <c r="H16" s="82" t="s">
        <v>99</v>
      </c>
      <c r="I16" s="82" t="s">
        <v>99</v>
      </c>
      <c r="J16" s="82" t="s">
        <v>99</v>
      </c>
      <c r="K16" s="82" t="s">
        <v>99</v>
      </c>
      <c r="L16" s="82" t="s">
        <v>99</v>
      </c>
      <c r="M16" s="82" t="s">
        <v>99</v>
      </c>
      <c r="N16" s="82" t="s">
        <v>99</v>
      </c>
      <c r="O16" s="82" t="s">
        <v>99</v>
      </c>
      <c r="P16" s="82" t="s">
        <v>99</v>
      </c>
    </row>
    <row r="17" spans="1:16" s="17" customFormat="1" ht="31.5" hidden="1" x14ac:dyDescent="0.25">
      <c r="A17" s="67" t="s">
        <v>81</v>
      </c>
      <c r="B17" s="13" t="s">
        <v>66</v>
      </c>
      <c r="C17" s="76"/>
      <c r="D17" s="76" t="s">
        <v>27</v>
      </c>
      <c r="E17" s="76"/>
      <c r="F17" s="76" t="s">
        <v>19</v>
      </c>
      <c r="G17" s="15" t="s">
        <v>30</v>
      </c>
      <c r="H17" s="19"/>
      <c r="I17" s="16"/>
      <c r="J17" s="76"/>
      <c r="K17" s="76" t="s">
        <v>27</v>
      </c>
      <c r="L17" s="76"/>
      <c r="M17" s="76" t="s">
        <v>19</v>
      </c>
      <c r="N17" s="15" t="s">
        <v>30</v>
      </c>
      <c r="O17" s="19"/>
      <c r="P17" s="16"/>
    </row>
    <row r="18" spans="1:16" s="17" customFormat="1" ht="31.5" hidden="1" x14ac:dyDescent="0.25">
      <c r="A18" s="67" t="s">
        <v>82</v>
      </c>
      <c r="B18" s="13" t="s">
        <v>67</v>
      </c>
      <c r="C18" s="76"/>
      <c r="D18" s="76" t="s">
        <v>27</v>
      </c>
      <c r="E18" s="76"/>
      <c r="F18" s="76" t="s">
        <v>19</v>
      </c>
      <c r="G18" s="15" t="s">
        <v>30</v>
      </c>
      <c r="H18" s="19"/>
      <c r="I18" s="16"/>
      <c r="J18" s="76"/>
      <c r="K18" s="76" t="s">
        <v>27</v>
      </c>
      <c r="L18" s="76"/>
      <c r="M18" s="76" t="s">
        <v>19</v>
      </c>
      <c r="N18" s="15" t="s">
        <v>30</v>
      </c>
      <c r="O18" s="19"/>
      <c r="P18" s="16"/>
    </row>
    <row r="19" spans="1:16" s="17" customFormat="1" hidden="1" x14ac:dyDescent="0.25">
      <c r="A19" s="67" t="s">
        <v>1</v>
      </c>
      <c r="B19" s="13" t="s">
        <v>1</v>
      </c>
      <c r="C19" s="76"/>
      <c r="D19" s="76"/>
      <c r="E19" s="76"/>
      <c r="F19" s="76"/>
      <c r="G19" s="15"/>
      <c r="H19" s="19"/>
      <c r="I19" s="16"/>
      <c r="J19" s="76"/>
      <c r="K19" s="76"/>
      <c r="L19" s="76"/>
      <c r="M19" s="76"/>
      <c r="N19" s="15"/>
      <c r="O19" s="19"/>
      <c r="P19" s="16"/>
    </row>
    <row r="20" spans="1:16" s="17" customFormat="1" hidden="1" x14ac:dyDescent="0.25">
      <c r="A20" s="67" t="s">
        <v>80</v>
      </c>
      <c r="B20" s="13" t="s">
        <v>113</v>
      </c>
      <c r="C20" s="76"/>
      <c r="D20" s="76"/>
      <c r="E20" s="76"/>
      <c r="F20" s="76"/>
      <c r="G20" s="15"/>
      <c r="H20" s="19"/>
      <c r="I20" s="16"/>
      <c r="J20" s="76"/>
      <c r="K20" s="76"/>
      <c r="L20" s="76"/>
      <c r="M20" s="76"/>
      <c r="N20" s="15"/>
      <c r="O20" s="19"/>
      <c r="P20" s="16"/>
    </row>
    <row r="21" spans="1:16" s="17" customFormat="1" ht="31.5" hidden="1" x14ac:dyDescent="0.25">
      <c r="A21" s="67" t="s">
        <v>83</v>
      </c>
      <c r="B21" s="13" t="s">
        <v>68</v>
      </c>
      <c r="C21" s="18"/>
      <c r="D21" s="76" t="s">
        <v>110</v>
      </c>
      <c r="E21" s="19"/>
      <c r="F21" s="76" t="s">
        <v>11</v>
      </c>
      <c r="G21" s="15" t="s">
        <v>31</v>
      </c>
      <c r="H21" s="19"/>
      <c r="I21" s="16"/>
      <c r="J21" s="18"/>
      <c r="K21" s="76" t="s">
        <v>110</v>
      </c>
      <c r="L21" s="19"/>
      <c r="M21" s="76" t="s">
        <v>11</v>
      </c>
      <c r="N21" s="15" t="s">
        <v>31</v>
      </c>
      <c r="O21" s="19"/>
      <c r="P21" s="16"/>
    </row>
    <row r="22" spans="1:16" s="17" customFormat="1" ht="31.5" hidden="1" x14ac:dyDescent="0.25">
      <c r="A22" s="67" t="s">
        <v>84</v>
      </c>
      <c r="B22" s="13" t="s">
        <v>69</v>
      </c>
      <c r="C22" s="18"/>
      <c r="D22" s="76" t="s">
        <v>110</v>
      </c>
      <c r="E22" s="19"/>
      <c r="F22" s="76" t="s">
        <v>11</v>
      </c>
      <c r="G22" s="15" t="s">
        <v>31</v>
      </c>
      <c r="H22" s="19"/>
      <c r="I22" s="16"/>
      <c r="J22" s="18"/>
      <c r="K22" s="76" t="s">
        <v>110</v>
      </c>
      <c r="L22" s="19"/>
      <c r="M22" s="76" t="s">
        <v>11</v>
      </c>
      <c r="N22" s="15" t="s">
        <v>31</v>
      </c>
      <c r="O22" s="19"/>
      <c r="P22" s="16"/>
    </row>
    <row r="23" spans="1:16" s="17" customFormat="1" hidden="1" x14ac:dyDescent="0.25">
      <c r="A23" s="67" t="s">
        <v>1</v>
      </c>
      <c r="B23" s="13" t="s">
        <v>1</v>
      </c>
      <c r="C23" s="18"/>
      <c r="D23" s="76"/>
      <c r="E23" s="19"/>
      <c r="F23" s="76"/>
      <c r="G23" s="15"/>
      <c r="H23" s="19"/>
      <c r="I23" s="16"/>
      <c r="J23" s="18"/>
      <c r="K23" s="76"/>
      <c r="L23" s="19"/>
      <c r="M23" s="76"/>
      <c r="N23" s="15"/>
      <c r="O23" s="19"/>
      <c r="P23" s="16"/>
    </row>
    <row r="24" spans="1:16" s="17" customFormat="1" ht="47.25" x14ac:dyDescent="0.25">
      <c r="A24" s="67">
        <v>4</v>
      </c>
      <c r="B24" s="13" t="s">
        <v>4</v>
      </c>
      <c r="C24" s="82" t="s">
        <v>99</v>
      </c>
      <c r="D24" s="76" t="s">
        <v>71</v>
      </c>
      <c r="E24" s="20" t="s">
        <v>85</v>
      </c>
      <c r="F24" s="20" t="s">
        <v>26</v>
      </c>
      <c r="G24" s="15" t="s">
        <v>32</v>
      </c>
      <c r="H24" s="82" t="s">
        <v>99</v>
      </c>
      <c r="I24" s="82" t="s">
        <v>99</v>
      </c>
      <c r="J24" s="82" t="s">
        <v>99</v>
      </c>
      <c r="K24" s="76" t="s">
        <v>71</v>
      </c>
      <c r="L24" s="20" t="s">
        <v>85</v>
      </c>
      <c r="M24" s="20" t="s">
        <v>26</v>
      </c>
      <c r="N24" s="15" t="s">
        <v>32</v>
      </c>
      <c r="O24" s="82" t="s">
        <v>99</v>
      </c>
      <c r="P24" s="82" t="s">
        <v>99</v>
      </c>
    </row>
    <row r="25" spans="1:16" s="17" customFormat="1" ht="47.25" x14ac:dyDescent="0.25">
      <c r="A25" s="67">
        <v>5</v>
      </c>
      <c r="B25" s="13" t="s">
        <v>15</v>
      </c>
      <c r="C25" s="82" t="s">
        <v>99</v>
      </c>
      <c r="D25" s="76" t="s">
        <v>99</v>
      </c>
      <c r="E25" s="20" t="s">
        <v>86</v>
      </c>
      <c r="F25" s="20" t="s">
        <v>26</v>
      </c>
      <c r="G25" s="14" t="s">
        <v>33</v>
      </c>
      <c r="H25" s="16" t="s">
        <v>99</v>
      </c>
      <c r="I25" s="16" t="s">
        <v>99</v>
      </c>
      <c r="J25" s="82" t="s">
        <v>99</v>
      </c>
      <c r="K25" s="76" t="s">
        <v>99</v>
      </c>
      <c r="L25" s="20" t="s">
        <v>86</v>
      </c>
      <c r="M25" s="20" t="s">
        <v>26</v>
      </c>
      <c r="N25" s="14" t="s">
        <v>33</v>
      </c>
      <c r="O25" s="16" t="s">
        <v>99</v>
      </c>
      <c r="P25" s="16" t="s">
        <v>99</v>
      </c>
    </row>
    <row r="26" spans="1:16" s="17" customFormat="1" ht="63" hidden="1" x14ac:dyDescent="0.25">
      <c r="A26" s="67" t="s">
        <v>87</v>
      </c>
      <c r="B26" s="13" t="s">
        <v>64</v>
      </c>
      <c r="C26" s="76"/>
      <c r="D26" s="76" t="s">
        <v>99</v>
      </c>
      <c r="E26" s="20"/>
      <c r="F26" s="20" t="s">
        <v>26</v>
      </c>
      <c r="G26" s="15" t="s">
        <v>33</v>
      </c>
      <c r="H26" s="16" t="s">
        <v>99</v>
      </c>
      <c r="I26" s="16" t="s">
        <v>99</v>
      </c>
      <c r="J26" s="76"/>
      <c r="K26" s="76" t="s">
        <v>99</v>
      </c>
      <c r="L26" s="20"/>
      <c r="M26" s="20" t="s">
        <v>26</v>
      </c>
      <c r="N26" s="15" t="s">
        <v>33</v>
      </c>
      <c r="O26" s="16" t="s">
        <v>99</v>
      </c>
      <c r="P26" s="16" t="s">
        <v>99</v>
      </c>
    </row>
    <row r="27" spans="1:16" s="17" customFormat="1" ht="63" hidden="1" x14ac:dyDescent="0.25">
      <c r="A27" s="67" t="s">
        <v>88</v>
      </c>
      <c r="B27" s="13" t="s">
        <v>65</v>
      </c>
      <c r="C27" s="76"/>
      <c r="D27" s="76" t="s">
        <v>99</v>
      </c>
      <c r="E27" s="20"/>
      <c r="F27" s="20" t="s">
        <v>26</v>
      </c>
      <c r="G27" s="15" t="s">
        <v>33</v>
      </c>
      <c r="H27" s="16" t="s">
        <v>99</v>
      </c>
      <c r="I27" s="16" t="s">
        <v>99</v>
      </c>
      <c r="J27" s="76"/>
      <c r="K27" s="76" t="s">
        <v>99</v>
      </c>
      <c r="L27" s="20"/>
      <c r="M27" s="20" t="s">
        <v>26</v>
      </c>
      <c r="N27" s="15" t="s">
        <v>33</v>
      </c>
      <c r="O27" s="16" t="s">
        <v>99</v>
      </c>
      <c r="P27" s="16" t="s">
        <v>99</v>
      </c>
    </row>
    <row r="28" spans="1:16" s="17" customFormat="1" ht="18.75" hidden="1" x14ac:dyDescent="0.25">
      <c r="A28" s="67" t="s">
        <v>1</v>
      </c>
      <c r="B28" s="13" t="s">
        <v>1</v>
      </c>
      <c r="C28" s="76"/>
      <c r="D28" s="76" t="s">
        <v>99</v>
      </c>
      <c r="E28" s="20"/>
      <c r="F28" s="20" t="s">
        <v>26</v>
      </c>
      <c r="G28" s="15" t="s">
        <v>33</v>
      </c>
      <c r="H28" s="16" t="s">
        <v>99</v>
      </c>
      <c r="I28" s="16" t="s">
        <v>99</v>
      </c>
      <c r="J28" s="76"/>
      <c r="K28" s="76" t="s">
        <v>99</v>
      </c>
      <c r="L28" s="20"/>
      <c r="M28" s="20" t="s">
        <v>26</v>
      </c>
      <c r="N28" s="15" t="s">
        <v>33</v>
      </c>
      <c r="O28" s="16" t="s">
        <v>99</v>
      </c>
      <c r="P28" s="16" t="s">
        <v>99</v>
      </c>
    </row>
    <row r="29" spans="1:16" s="17" customFormat="1" ht="18.75" hidden="1" x14ac:dyDescent="0.25">
      <c r="A29" s="67" t="s">
        <v>89</v>
      </c>
      <c r="B29" s="13" t="s">
        <v>62</v>
      </c>
      <c r="C29" s="76"/>
      <c r="D29" s="76" t="s">
        <v>99</v>
      </c>
      <c r="E29" s="20"/>
      <c r="F29" s="20" t="s">
        <v>26</v>
      </c>
      <c r="G29" s="15" t="s">
        <v>33</v>
      </c>
      <c r="H29" s="16" t="s">
        <v>99</v>
      </c>
      <c r="I29" s="16" t="s">
        <v>99</v>
      </c>
      <c r="J29" s="76"/>
      <c r="K29" s="76" t="s">
        <v>99</v>
      </c>
      <c r="L29" s="20"/>
      <c r="M29" s="20" t="s">
        <v>26</v>
      </c>
      <c r="N29" s="15" t="s">
        <v>33</v>
      </c>
      <c r="O29" s="16" t="s">
        <v>99</v>
      </c>
      <c r="P29" s="16" t="s">
        <v>99</v>
      </c>
    </row>
    <row r="30" spans="1:16" s="17" customFormat="1" ht="18.75" hidden="1" x14ac:dyDescent="0.25">
      <c r="A30" s="67" t="s">
        <v>89</v>
      </c>
      <c r="B30" s="13" t="s">
        <v>63</v>
      </c>
      <c r="C30" s="76"/>
      <c r="D30" s="76" t="s">
        <v>99</v>
      </c>
      <c r="E30" s="20"/>
      <c r="F30" s="20" t="s">
        <v>26</v>
      </c>
      <c r="G30" s="15" t="s">
        <v>33</v>
      </c>
      <c r="H30" s="16" t="s">
        <v>99</v>
      </c>
      <c r="I30" s="16" t="s">
        <v>99</v>
      </c>
      <c r="J30" s="76"/>
      <c r="K30" s="76" t="s">
        <v>99</v>
      </c>
      <c r="L30" s="20"/>
      <c r="M30" s="20" t="s">
        <v>26</v>
      </c>
      <c r="N30" s="15" t="s">
        <v>33</v>
      </c>
      <c r="O30" s="16" t="s">
        <v>99</v>
      </c>
      <c r="P30" s="16" t="s">
        <v>99</v>
      </c>
    </row>
    <row r="31" spans="1:16" s="17" customFormat="1" ht="18.75" hidden="1" x14ac:dyDescent="0.25">
      <c r="A31" s="67"/>
      <c r="B31" s="13" t="s">
        <v>1</v>
      </c>
      <c r="C31" s="76"/>
      <c r="D31" s="76" t="s">
        <v>99</v>
      </c>
      <c r="E31" s="20"/>
      <c r="F31" s="20" t="s">
        <v>26</v>
      </c>
      <c r="G31" s="15" t="s">
        <v>33</v>
      </c>
      <c r="H31" s="16" t="s">
        <v>99</v>
      </c>
      <c r="I31" s="16" t="s">
        <v>99</v>
      </c>
      <c r="J31" s="76"/>
      <c r="K31" s="76" t="s">
        <v>99</v>
      </c>
      <c r="L31" s="20"/>
      <c r="M31" s="20" t="s">
        <v>26</v>
      </c>
      <c r="N31" s="15" t="s">
        <v>33</v>
      </c>
      <c r="O31" s="16" t="s">
        <v>99</v>
      </c>
      <c r="P31" s="16" t="s">
        <v>99</v>
      </c>
    </row>
    <row r="32" spans="1:16" s="17" customFormat="1" ht="18.75" hidden="1" x14ac:dyDescent="0.25">
      <c r="A32" s="67" t="s">
        <v>89</v>
      </c>
      <c r="B32" s="13" t="s">
        <v>66</v>
      </c>
      <c r="C32" s="76"/>
      <c r="D32" s="76" t="s">
        <v>99</v>
      </c>
      <c r="E32" s="20"/>
      <c r="F32" s="20" t="s">
        <v>26</v>
      </c>
      <c r="G32" s="15" t="s">
        <v>33</v>
      </c>
      <c r="H32" s="16" t="s">
        <v>99</v>
      </c>
      <c r="I32" s="16" t="s">
        <v>99</v>
      </c>
      <c r="J32" s="76"/>
      <c r="K32" s="76" t="s">
        <v>99</v>
      </c>
      <c r="L32" s="20"/>
      <c r="M32" s="20" t="s">
        <v>26</v>
      </c>
      <c r="N32" s="15" t="s">
        <v>33</v>
      </c>
      <c r="O32" s="16" t="s">
        <v>99</v>
      </c>
      <c r="P32" s="16" t="s">
        <v>99</v>
      </c>
    </row>
    <row r="33" spans="1:16" s="17" customFormat="1" ht="18.75" hidden="1" x14ac:dyDescent="0.25">
      <c r="A33" s="67" t="s">
        <v>89</v>
      </c>
      <c r="B33" s="13" t="s">
        <v>67</v>
      </c>
      <c r="C33" s="76"/>
      <c r="D33" s="76" t="s">
        <v>99</v>
      </c>
      <c r="E33" s="20"/>
      <c r="F33" s="20" t="s">
        <v>26</v>
      </c>
      <c r="G33" s="15" t="s">
        <v>33</v>
      </c>
      <c r="H33" s="16" t="s">
        <v>99</v>
      </c>
      <c r="I33" s="16" t="s">
        <v>99</v>
      </c>
      <c r="J33" s="76"/>
      <c r="K33" s="76" t="s">
        <v>99</v>
      </c>
      <c r="L33" s="20"/>
      <c r="M33" s="20" t="s">
        <v>26</v>
      </c>
      <c r="N33" s="15" t="s">
        <v>33</v>
      </c>
      <c r="O33" s="16" t="s">
        <v>99</v>
      </c>
      <c r="P33" s="16" t="s">
        <v>99</v>
      </c>
    </row>
    <row r="34" spans="1:16" s="17" customFormat="1" ht="18.75" hidden="1" x14ac:dyDescent="0.25">
      <c r="A34" s="67"/>
      <c r="B34" s="13" t="s">
        <v>1</v>
      </c>
      <c r="C34" s="76"/>
      <c r="D34" s="76" t="s">
        <v>99</v>
      </c>
      <c r="E34" s="20"/>
      <c r="F34" s="20" t="s">
        <v>26</v>
      </c>
      <c r="G34" s="15" t="s">
        <v>33</v>
      </c>
      <c r="H34" s="16" t="s">
        <v>99</v>
      </c>
      <c r="I34" s="16" t="s">
        <v>99</v>
      </c>
      <c r="J34" s="76"/>
      <c r="K34" s="76" t="s">
        <v>99</v>
      </c>
      <c r="L34" s="20"/>
      <c r="M34" s="20" t="s">
        <v>26</v>
      </c>
      <c r="N34" s="15" t="s">
        <v>33</v>
      </c>
      <c r="O34" s="16" t="s">
        <v>99</v>
      </c>
      <c r="P34" s="16" t="s">
        <v>99</v>
      </c>
    </row>
    <row r="35" spans="1:16" s="17" customFormat="1" x14ac:dyDescent="0.25">
      <c r="A35" s="67">
        <v>6</v>
      </c>
      <c r="B35" s="13" t="s">
        <v>17</v>
      </c>
      <c r="C35" s="82" t="s">
        <v>99</v>
      </c>
      <c r="D35" s="82" t="s">
        <v>99</v>
      </c>
      <c r="E35" s="82" t="s">
        <v>99</v>
      </c>
      <c r="F35" s="82" t="s">
        <v>99</v>
      </c>
      <c r="G35" s="82" t="s">
        <v>99</v>
      </c>
      <c r="H35" s="82" t="s">
        <v>99</v>
      </c>
      <c r="I35" s="82" t="s">
        <v>99</v>
      </c>
      <c r="J35" s="82" t="s">
        <v>99</v>
      </c>
      <c r="K35" s="82" t="s">
        <v>99</v>
      </c>
      <c r="L35" s="82" t="s">
        <v>99</v>
      </c>
      <c r="M35" s="82" t="s">
        <v>99</v>
      </c>
      <c r="N35" s="82" t="s">
        <v>99</v>
      </c>
      <c r="O35" s="82" t="s">
        <v>99</v>
      </c>
      <c r="P35" s="82" t="s">
        <v>99</v>
      </c>
    </row>
    <row r="36" spans="1:16" s="17" customFormat="1" ht="63" hidden="1" x14ac:dyDescent="0.25">
      <c r="A36" s="67" t="s">
        <v>94</v>
      </c>
      <c r="B36" s="13" t="s">
        <v>64</v>
      </c>
      <c r="C36" s="76"/>
      <c r="D36" s="76"/>
      <c r="E36" s="1">
        <v>1</v>
      </c>
      <c r="F36" s="76" t="s">
        <v>19</v>
      </c>
      <c r="G36" s="14" t="s">
        <v>36</v>
      </c>
      <c r="H36" s="19"/>
      <c r="I36" s="16"/>
      <c r="J36" s="76"/>
      <c r="K36" s="76"/>
      <c r="L36" s="1">
        <v>1</v>
      </c>
      <c r="M36" s="76" t="s">
        <v>19</v>
      </c>
      <c r="N36" s="14" t="s">
        <v>36</v>
      </c>
      <c r="O36" s="19"/>
      <c r="P36" s="16"/>
    </row>
    <row r="37" spans="1:16" s="17" customFormat="1" ht="63" hidden="1" x14ac:dyDescent="0.25">
      <c r="A37" s="67" t="s">
        <v>95</v>
      </c>
      <c r="B37" s="13" t="s">
        <v>65</v>
      </c>
      <c r="C37" s="76"/>
      <c r="D37" s="76"/>
      <c r="E37" s="1">
        <v>1</v>
      </c>
      <c r="F37" s="76" t="s">
        <v>19</v>
      </c>
      <c r="G37" s="14" t="s">
        <v>36</v>
      </c>
      <c r="H37" s="19"/>
      <c r="I37" s="16"/>
      <c r="J37" s="76"/>
      <c r="K37" s="76"/>
      <c r="L37" s="1">
        <v>1</v>
      </c>
      <c r="M37" s="76" t="s">
        <v>19</v>
      </c>
      <c r="N37" s="14" t="s">
        <v>36</v>
      </c>
      <c r="O37" s="19"/>
      <c r="P37" s="16"/>
    </row>
    <row r="38" spans="1:16" s="17" customFormat="1" hidden="1" x14ac:dyDescent="0.25">
      <c r="A38" s="67" t="s">
        <v>1</v>
      </c>
      <c r="B38" s="13" t="s">
        <v>1</v>
      </c>
      <c r="C38" s="76"/>
      <c r="D38" s="76"/>
      <c r="E38" s="1" t="s">
        <v>1</v>
      </c>
      <c r="F38" s="76" t="s">
        <v>19</v>
      </c>
      <c r="G38" s="14" t="s">
        <v>36</v>
      </c>
      <c r="H38" s="19"/>
      <c r="I38" s="16"/>
      <c r="J38" s="76"/>
      <c r="K38" s="76"/>
      <c r="L38" s="1" t="s">
        <v>1</v>
      </c>
      <c r="M38" s="76" t="s">
        <v>19</v>
      </c>
      <c r="N38" s="14" t="s">
        <v>36</v>
      </c>
      <c r="O38" s="19"/>
      <c r="P38" s="16"/>
    </row>
    <row r="39" spans="1:16" s="17" customFormat="1" hidden="1" x14ac:dyDescent="0.25">
      <c r="A39" s="67" t="s">
        <v>97</v>
      </c>
      <c r="B39" s="13" t="s">
        <v>62</v>
      </c>
      <c r="C39" s="76"/>
      <c r="D39" s="76"/>
      <c r="E39" s="1">
        <v>1</v>
      </c>
      <c r="F39" s="76" t="s">
        <v>19</v>
      </c>
      <c r="G39" s="14" t="s">
        <v>36</v>
      </c>
      <c r="H39" s="19"/>
      <c r="I39" s="16"/>
      <c r="J39" s="76"/>
      <c r="K39" s="76"/>
      <c r="L39" s="1">
        <v>1</v>
      </c>
      <c r="M39" s="76" t="s">
        <v>19</v>
      </c>
      <c r="N39" s="14" t="s">
        <v>36</v>
      </c>
      <c r="O39" s="19"/>
      <c r="P39" s="16"/>
    </row>
    <row r="40" spans="1:16" s="17" customFormat="1" hidden="1" x14ac:dyDescent="0.25">
      <c r="A40" s="67" t="s">
        <v>97</v>
      </c>
      <c r="B40" s="13" t="s">
        <v>63</v>
      </c>
      <c r="C40" s="76"/>
      <c r="D40" s="76"/>
      <c r="E40" s="1">
        <v>1</v>
      </c>
      <c r="F40" s="76" t="s">
        <v>19</v>
      </c>
      <c r="G40" s="14" t="s">
        <v>36</v>
      </c>
      <c r="H40" s="19"/>
      <c r="I40" s="16"/>
      <c r="J40" s="76"/>
      <c r="K40" s="76"/>
      <c r="L40" s="1">
        <v>1</v>
      </c>
      <c r="M40" s="76" t="s">
        <v>19</v>
      </c>
      <c r="N40" s="14" t="s">
        <v>36</v>
      </c>
      <c r="O40" s="19"/>
      <c r="P40" s="16"/>
    </row>
    <row r="41" spans="1:16" s="17" customFormat="1" hidden="1" x14ac:dyDescent="0.25">
      <c r="A41" s="67" t="s">
        <v>1</v>
      </c>
      <c r="B41" s="13" t="s">
        <v>1</v>
      </c>
      <c r="C41" s="76"/>
      <c r="D41" s="76"/>
      <c r="E41" s="1" t="s">
        <v>1</v>
      </c>
      <c r="F41" s="76" t="s">
        <v>19</v>
      </c>
      <c r="G41" s="14" t="s">
        <v>36</v>
      </c>
      <c r="H41" s="19"/>
      <c r="I41" s="16"/>
      <c r="J41" s="76"/>
      <c r="K41" s="76"/>
      <c r="L41" s="1" t="s">
        <v>1</v>
      </c>
      <c r="M41" s="76" t="s">
        <v>19</v>
      </c>
      <c r="N41" s="14" t="s">
        <v>36</v>
      </c>
      <c r="O41" s="19"/>
      <c r="P41" s="16"/>
    </row>
    <row r="42" spans="1:16" s="17" customFormat="1" hidden="1" x14ac:dyDescent="0.25">
      <c r="A42" s="67" t="s">
        <v>97</v>
      </c>
      <c r="B42" s="13" t="s">
        <v>66</v>
      </c>
      <c r="C42" s="76"/>
      <c r="D42" s="76"/>
      <c r="E42" s="1">
        <v>1</v>
      </c>
      <c r="F42" s="76" t="s">
        <v>19</v>
      </c>
      <c r="G42" s="14" t="s">
        <v>36</v>
      </c>
      <c r="H42" s="19"/>
      <c r="I42" s="16"/>
      <c r="J42" s="76"/>
      <c r="K42" s="76"/>
      <c r="L42" s="1">
        <v>1</v>
      </c>
      <c r="M42" s="76" t="s">
        <v>19</v>
      </c>
      <c r="N42" s="14" t="s">
        <v>36</v>
      </c>
      <c r="O42" s="19"/>
      <c r="P42" s="16"/>
    </row>
    <row r="43" spans="1:16" s="17" customFormat="1" hidden="1" x14ac:dyDescent="0.25">
      <c r="A43" s="67" t="s">
        <v>97</v>
      </c>
      <c r="B43" s="13" t="s">
        <v>67</v>
      </c>
      <c r="C43" s="76"/>
      <c r="D43" s="76"/>
      <c r="E43" s="1">
        <v>1</v>
      </c>
      <c r="F43" s="76" t="s">
        <v>19</v>
      </c>
      <c r="G43" s="14" t="s">
        <v>36</v>
      </c>
      <c r="H43" s="19"/>
      <c r="I43" s="16"/>
      <c r="J43" s="76"/>
      <c r="K43" s="76"/>
      <c r="L43" s="1">
        <v>1</v>
      </c>
      <c r="M43" s="76" t="s">
        <v>19</v>
      </c>
      <c r="N43" s="14" t="s">
        <v>36</v>
      </c>
      <c r="O43" s="19"/>
      <c r="P43" s="16"/>
    </row>
    <row r="44" spans="1:16" s="17" customFormat="1" hidden="1" x14ac:dyDescent="0.25">
      <c r="A44" s="67" t="s">
        <v>1</v>
      </c>
      <c r="B44" s="13" t="s">
        <v>1</v>
      </c>
      <c r="C44" s="76"/>
      <c r="D44" s="76"/>
      <c r="E44" s="1" t="s">
        <v>1</v>
      </c>
      <c r="F44" s="76" t="s">
        <v>19</v>
      </c>
      <c r="G44" s="14" t="s">
        <v>36</v>
      </c>
      <c r="H44" s="19"/>
      <c r="I44" s="16"/>
      <c r="J44" s="76"/>
      <c r="K44" s="76"/>
      <c r="L44" s="1" t="s">
        <v>1</v>
      </c>
      <c r="M44" s="76" t="s">
        <v>19</v>
      </c>
      <c r="N44" s="14" t="s">
        <v>36</v>
      </c>
      <c r="O44" s="19"/>
      <c r="P44" s="16"/>
    </row>
    <row r="45" spans="1:16" s="17" customFormat="1" ht="54.75" customHeight="1" x14ac:dyDescent="0.25">
      <c r="A45" s="67"/>
      <c r="B45" s="52" t="s">
        <v>70</v>
      </c>
      <c r="C45" s="77" t="s">
        <v>99</v>
      </c>
      <c r="D45" s="77" t="s">
        <v>99</v>
      </c>
      <c r="E45" s="77" t="s">
        <v>99</v>
      </c>
      <c r="F45" s="77" t="s">
        <v>99</v>
      </c>
      <c r="G45" s="77" t="s">
        <v>99</v>
      </c>
      <c r="H45" s="77" t="s">
        <v>99</v>
      </c>
      <c r="I45" s="22"/>
      <c r="J45" s="77" t="s">
        <v>99</v>
      </c>
      <c r="K45" s="77" t="s">
        <v>99</v>
      </c>
      <c r="L45" s="77" t="s">
        <v>99</v>
      </c>
      <c r="M45" s="77" t="s">
        <v>99</v>
      </c>
      <c r="N45" s="77" t="s">
        <v>99</v>
      </c>
      <c r="O45" s="77" t="s">
        <v>99</v>
      </c>
      <c r="P45" s="82" t="s">
        <v>99</v>
      </c>
    </row>
    <row r="46" spans="1:16" s="17" customFormat="1" x14ac:dyDescent="0.25">
      <c r="A46" s="69"/>
      <c r="B46" s="29"/>
      <c r="C46" s="26"/>
      <c r="D46" s="26"/>
      <c r="E46" s="26"/>
      <c r="F46" s="26"/>
      <c r="G46" s="26"/>
      <c r="H46" s="30"/>
      <c r="I46" s="31"/>
      <c r="J46" s="3"/>
      <c r="K46" s="4"/>
      <c r="L46" s="4"/>
    </row>
    <row r="47" spans="1:16" s="53" customFormat="1" ht="18.75" customHeight="1" x14ac:dyDescent="0.25">
      <c r="A47" s="161"/>
      <c r="B47" s="161"/>
      <c r="C47" s="161"/>
      <c r="D47" s="161"/>
      <c r="E47" s="161"/>
      <c r="F47" s="161"/>
      <c r="G47" s="161"/>
      <c r="H47" s="78"/>
      <c r="I47" s="35"/>
    </row>
    <row r="48" spans="1:16" s="53" customFormat="1" ht="41.25" customHeight="1" x14ac:dyDescent="0.25">
      <c r="A48" s="161"/>
      <c r="B48" s="161"/>
      <c r="C48" s="161"/>
      <c r="D48" s="161"/>
      <c r="E48" s="161"/>
      <c r="F48" s="161"/>
      <c r="G48" s="161"/>
      <c r="H48" s="78"/>
      <c r="I48" s="35"/>
    </row>
    <row r="49" spans="1:9" s="53" customFormat="1" ht="38.25" customHeight="1" x14ac:dyDescent="0.25">
      <c r="A49" s="161"/>
      <c r="B49" s="161"/>
      <c r="C49" s="161"/>
      <c r="D49" s="161"/>
      <c r="E49" s="161"/>
      <c r="F49" s="161"/>
      <c r="G49" s="161"/>
      <c r="H49" s="81"/>
      <c r="I49" s="35"/>
    </row>
    <row r="50" spans="1:9" s="53" customFormat="1" ht="18.75" customHeight="1" x14ac:dyDescent="0.25">
      <c r="A50" s="162"/>
      <c r="B50" s="162"/>
      <c r="C50" s="162"/>
      <c r="D50" s="162"/>
      <c r="E50" s="162"/>
      <c r="F50" s="162"/>
      <c r="G50" s="162"/>
      <c r="H50" s="78"/>
      <c r="I50" s="35"/>
    </row>
    <row r="51" spans="1:9" s="53" customFormat="1" ht="217.5" customHeight="1" x14ac:dyDescent="0.25">
      <c r="A51" s="157"/>
      <c r="B51" s="160"/>
      <c r="C51" s="160"/>
      <c r="D51" s="160"/>
      <c r="E51" s="160"/>
      <c r="F51" s="160"/>
      <c r="G51" s="160"/>
      <c r="H51" s="78"/>
      <c r="I51" s="35"/>
    </row>
    <row r="52" spans="1:9" ht="53.25" customHeight="1" x14ac:dyDescent="0.25">
      <c r="A52" s="157"/>
      <c r="B52" s="158"/>
      <c r="C52" s="158"/>
      <c r="D52" s="158"/>
      <c r="E52" s="158"/>
      <c r="F52" s="158"/>
      <c r="G52" s="158"/>
    </row>
    <row r="53" spans="1:9" x14ac:dyDescent="0.25">
      <c r="A53" s="159"/>
      <c r="B53" s="159"/>
      <c r="C53" s="159"/>
      <c r="D53" s="159"/>
      <c r="E53" s="159"/>
      <c r="F53" s="159"/>
      <c r="G53" s="159"/>
    </row>
    <row r="54" spans="1:9" x14ac:dyDescent="0.25">
      <c r="B54" s="81"/>
    </row>
    <row r="58" spans="1:9" x14ac:dyDescent="0.25">
      <c r="B58" s="81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9" scale="50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1"/>
  <sheetViews>
    <sheetView zoomScaleSheetLayoutView="85" workbookViewId="0">
      <selection activeCell="F18" sqref="F18"/>
    </sheetView>
  </sheetViews>
  <sheetFormatPr defaultRowHeight="15.75" x14ac:dyDescent="0.25"/>
  <cols>
    <col min="1" max="1" width="11" style="6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5" customWidth="1"/>
    <col min="8" max="8" width="16.75" style="55" customWidth="1"/>
    <col min="9" max="9" width="16.75" style="103" customWidth="1"/>
    <col min="10" max="10" width="15.125" style="3" customWidth="1"/>
    <col min="11" max="11" width="14" style="4" customWidth="1"/>
    <col min="12" max="12" width="22.375" style="4" customWidth="1"/>
    <col min="13" max="13" width="13.5" style="4" customWidth="1"/>
    <col min="14" max="14" width="10.875" style="4" customWidth="1"/>
    <col min="15" max="15" width="13.875" style="4" customWidth="1"/>
    <col min="16" max="16" width="16.75" style="4" customWidth="1"/>
    <col min="17" max="17" width="15.125" style="4" customWidth="1"/>
    <col min="18" max="16384" width="9" style="4"/>
  </cols>
  <sheetData>
    <row r="1" spans="1:17" ht="15.75" customHeight="1" x14ac:dyDescent="0.25">
      <c r="A1" s="163" t="s">
        <v>7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</row>
    <row r="2" spans="1:17" ht="15.75" customHeight="1" x14ac:dyDescent="0.25">
      <c r="A2" s="174" t="s">
        <v>0</v>
      </c>
      <c r="B2" s="175" t="s">
        <v>2</v>
      </c>
      <c r="C2" s="176" t="s">
        <v>39</v>
      </c>
      <c r="D2" s="176"/>
      <c r="E2" s="176"/>
      <c r="F2" s="176"/>
      <c r="G2" s="176"/>
      <c r="H2" s="176"/>
      <c r="I2" s="176"/>
      <c r="J2" s="176"/>
      <c r="K2" s="176" t="s">
        <v>40</v>
      </c>
      <c r="L2" s="176"/>
      <c r="M2" s="176"/>
      <c r="N2" s="176"/>
      <c r="O2" s="176"/>
      <c r="P2" s="176"/>
      <c r="Q2" s="176"/>
    </row>
    <row r="3" spans="1:17" ht="45" customHeight="1" x14ac:dyDescent="0.25">
      <c r="A3" s="174"/>
      <c r="B3" s="175"/>
      <c r="C3" s="177" t="s">
        <v>122</v>
      </c>
      <c r="D3" s="178"/>
      <c r="E3" s="178"/>
      <c r="F3" s="178"/>
      <c r="G3" s="178"/>
      <c r="H3" s="178"/>
      <c r="I3" s="178"/>
      <c r="J3" s="179"/>
      <c r="K3" s="177" t="s">
        <v>123</v>
      </c>
      <c r="L3" s="178"/>
      <c r="M3" s="178"/>
      <c r="N3" s="178"/>
      <c r="O3" s="178"/>
      <c r="P3" s="178"/>
      <c r="Q3" s="179"/>
    </row>
    <row r="4" spans="1:17" ht="33.75" customHeight="1" x14ac:dyDescent="0.25">
      <c r="A4" s="174"/>
      <c r="B4" s="175"/>
      <c r="C4" s="175" t="s">
        <v>12</v>
      </c>
      <c r="D4" s="175"/>
      <c r="E4" s="175"/>
      <c r="F4" s="175"/>
      <c r="G4" s="175" t="s">
        <v>100</v>
      </c>
      <c r="H4" s="180"/>
      <c r="I4" s="180"/>
      <c r="J4" s="180"/>
      <c r="K4" s="175" t="s">
        <v>12</v>
      </c>
      <c r="L4" s="175"/>
      <c r="M4" s="175"/>
      <c r="N4" s="175"/>
      <c r="O4" s="175" t="s">
        <v>100</v>
      </c>
      <c r="P4" s="180"/>
      <c r="Q4" s="180"/>
    </row>
    <row r="5" spans="1:17" s="7" customFormat="1" ht="94.5" x14ac:dyDescent="0.25">
      <c r="A5" s="174"/>
      <c r="B5" s="175"/>
      <c r="C5" s="61" t="s">
        <v>25</v>
      </c>
      <c r="D5" s="61" t="s">
        <v>8</v>
      </c>
      <c r="E5" s="61" t="s">
        <v>96</v>
      </c>
      <c r="F5" s="61" t="s">
        <v>10</v>
      </c>
      <c r="G5" s="61" t="s">
        <v>13</v>
      </c>
      <c r="H5" s="61" t="s">
        <v>47</v>
      </c>
      <c r="I5" s="104" t="s">
        <v>137</v>
      </c>
      <c r="J5" s="11" t="s">
        <v>48</v>
      </c>
      <c r="K5" s="61" t="s">
        <v>25</v>
      </c>
      <c r="L5" s="61" t="s">
        <v>8</v>
      </c>
      <c r="M5" s="61" t="s">
        <v>96</v>
      </c>
      <c r="N5" s="61" t="s">
        <v>10</v>
      </c>
      <c r="O5" s="61" t="s">
        <v>13</v>
      </c>
      <c r="P5" s="61" t="s">
        <v>49</v>
      </c>
      <c r="Q5" s="11" t="s">
        <v>48</v>
      </c>
    </row>
    <row r="6" spans="1:17" s="10" customFormat="1" x14ac:dyDescent="0.25">
      <c r="A6" s="64">
        <v>1</v>
      </c>
      <c r="B6" s="61">
        <v>2</v>
      </c>
      <c r="C6" s="61">
        <v>3</v>
      </c>
      <c r="D6" s="61">
        <v>4</v>
      </c>
      <c r="E6" s="61">
        <v>5</v>
      </c>
      <c r="F6" s="61">
        <v>6</v>
      </c>
      <c r="G6" s="61">
        <v>7</v>
      </c>
      <c r="H6" s="61">
        <v>8</v>
      </c>
      <c r="I6" s="104"/>
      <c r="J6" s="11">
        <v>9</v>
      </c>
      <c r="K6" s="61">
        <v>10</v>
      </c>
      <c r="L6" s="11">
        <v>11</v>
      </c>
      <c r="M6" s="61">
        <v>12</v>
      </c>
      <c r="N6" s="11">
        <v>13</v>
      </c>
      <c r="O6" s="61">
        <v>14</v>
      </c>
      <c r="P6" s="11">
        <v>15</v>
      </c>
      <c r="Q6" s="61">
        <v>16</v>
      </c>
    </row>
    <row r="7" spans="1:17" s="17" customFormat="1" ht="56.25" customHeight="1" x14ac:dyDescent="0.25">
      <c r="A7" s="65">
        <v>1</v>
      </c>
      <c r="B7" s="13" t="s">
        <v>102</v>
      </c>
      <c r="C7" s="61" t="s">
        <v>99</v>
      </c>
      <c r="D7" s="61" t="s">
        <v>99</v>
      </c>
      <c r="E7" s="61" t="s">
        <v>99</v>
      </c>
      <c r="F7" s="61" t="s">
        <v>99</v>
      </c>
      <c r="G7" s="61" t="s">
        <v>99</v>
      </c>
      <c r="H7" s="61" t="s">
        <v>99</v>
      </c>
      <c r="I7" s="104" t="s">
        <v>99</v>
      </c>
      <c r="J7" s="61" t="s">
        <v>99</v>
      </c>
      <c r="K7" s="61" t="s">
        <v>99</v>
      </c>
      <c r="L7" s="61" t="s">
        <v>99</v>
      </c>
      <c r="M7" s="61" t="s">
        <v>99</v>
      </c>
      <c r="N7" s="61" t="s">
        <v>99</v>
      </c>
      <c r="O7" s="61" t="s">
        <v>99</v>
      </c>
      <c r="P7" s="61" t="s">
        <v>99</v>
      </c>
      <c r="Q7" s="61" t="s">
        <v>99</v>
      </c>
    </row>
    <row r="8" spans="1:17" s="17" customFormat="1" x14ac:dyDescent="0.25">
      <c r="A8" s="65" t="s">
        <v>75</v>
      </c>
      <c r="B8" s="13"/>
      <c r="C8" s="110" t="s">
        <v>99</v>
      </c>
      <c r="D8" s="110" t="s">
        <v>99</v>
      </c>
      <c r="E8" s="110" t="s">
        <v>99</v>
      </c>
      <c r="F8" s="110" t="s">
        <v>99</v>
      </c>
      <c r="G8" s="110" t="s">
        <v>99</v>
      </c>
      <c r="H8" s="110" t="s">
        <v>99</v>
      </c>
      <c r="I8" s="110" t="s">
        <v>99</v>
      </c>
      <c r="J8" s="110" t="s">
        <v>99</v>
      </c>
      <c r="K8" s="61" t="s">
        <v>99</v>
      </c>
      <c r="L8" s="61" t="s">
        <v>99</v>
      </c>
      <c r="M8" s="61" t="s">
        <v>99</v>
      </c>
      <c r="N8" s="61" t="s">
        <v>99</v>
      </c>
      <c r="O8" s="14" t="s">
        <v>99</v>
      </c>
      <c r="P8" s="1" t="s">
        <v>99</v>
      </c>
      <c r="Q8" s="9" t="s">
        <v>99</v>
      </c>
    </row>
    <row r="9" spans="1:17" s="17" customFormat="1" x14ac:dyDescent="0.25">
      <c r="A9" s="65" t="s">
        <v>76</v>
      </c>
      <c r="B9" s="13"/>
      <c r="C9" s="110" t="s">
        <v>99</v>
      </c>
      <c r="D9" s="110" t="s">
        <v>99</v>
      </c>
      <c r="E9" s="110" t="s">
        <v>99</v>
      </c>
      <c r="F9" s="110" t="s">
        <v>99</v>
      </c>
      <c r="G9" s="110" t="s">
        <v>99</v>
      </c>
      <c r="H9" s="110" t="s">
        <v>99</v>
      </c>
      <c r="I9" s="110" t="s">
        <v>99</v>
      </c>
      <c r="J9" s="110" t="s">
        <v>99</v>
      </c>
      <c r="K9" s="61" t="s">
        <v>99</v>
      </c>
      <c r="L9" s="61" t="s">
        <v>99</v>
      </c>
      <c r="M9" s="61" t="s">
        <v>99</v>
      </c>
      <c r="N9" s="61" t="s">
        <v>99</v>
      </c>
      <c r="O9" s="14" t="s">
        <v>99</v>
      </c>
      <c r="P9" s="19" t="s">
        <v>99</v>
      </c>
      <c r="Q9" s="9" t="s">
        <v>99</v>
      </c>
    </row>
    <row r="10" spans="1:17" s="17" customFormat="1" hidden="1" x14ac:dyDescent="0.25">
      <c r="A10" s="65" t="s">
        <v>1</v>
      </c>
      <c r="B10" s="13" t="s">
        <v>1</v>
      </c>
      <c r="C10" s="110" t="s">
        <v>99</v>
      </c>
      <c r="D10" s="110" t="s">
        <v>99</v>
      </c>
      <c r="E10" s="110" t="s">
        <v>99</v>
      </c>
      <c r="F10" s="110" t="s">
        <v>99</v>
      </c>
      <c r="G10" s="110" t="s">
        <v>99</v>
      </c>
      <c r="H10" s="110" t="s">
        <v>99</v>
      </c>
      <c r="I10" s="110" t="s">
        <v>99</v>
      </c>
      <c r="J10" s="110" t="s">
        <v>99</v>
      </c>
      <c r="K10" s="61"/>
      <c r="L10" s="61"/>
      <c r="M10" s="61"/>
      <c r="N10" s="61"/>
      <c r="O10" s="14"/>
      <c r="P10" s="19"/>
      <c r="Q10" s="9"/>
    </row>
    <row r="11" spans="1:17" ht="33" customHeight="1" x14ac:dyDescent="0.25">
      <c r="A11" s="67">
        <v>2</v>
      </c>
      <c r="B11" s="13" t="s">
        <v>101</v>
      </c>
      <c r="C11" s="110" t="s">
        <v>99</v>
      </c>
      <c r="D11" s="110" t="s">
        <v>99</v>
      </c>
      <c r="E11" s="110" t="s">
        <v>99</v>
      </c>
      <c r="F11" s="110" t="s">
        <v>99</v>
      </c>
      <c r="G11" s="110" t="s">
        <v>99</v>
      </c>
      <c r="H11" s="110" t="s">
        <v>99</v>
      </c>
      <c r="I11" s="110" t="s">
        <v>99</v>
      </c>
      <c r="J11" s="110" t="s">
        <v>99</v>
      </c>
      <c r="K11" s="60" t="s">
        <v>99</v>
      </c>
      <c r="L11" s="60" t="s">
        <v>99</v>
      </c>
      <c r="M11" s="60" t="s">
        <v>99</v>
      </c>
      <c r="N11" s="60" t="s">
        <v>99</v>
      </c>
      <c r="O11" s="60" t="s">
        <v>99</v>
      </c>
      <c r="P11" s="60" t="s">
        <v>99</v>
      </c>
      <c r="Q11" s="60" t="s">
        <v>99</v>
      </c>
    </row>
    <row r="12" spans="1:17" ht="15.75" customHeight="1" x14ac:dyDescent="0.25">
      <c r="A12" s="67" t="s">
        <v>77</v>
      </c>
      <c r="C12" s="110" t="s">
        <v>99</v>
      </c>
      <c r="D12" s="110" t="s">
        <v>99</v>
      </c>
      <c r="E12" s="110" t="s">
        <v>99</v>
      </c>
      <c r="F12" s="110" t="s">
        <v>99</v>
      </c>
      <c r="G12" s="110" t="s">
        <v>99</v>
      </c>
      <c r="H12" s="110" t="s">
        <v>99</v>
      </c>
      <c r="I12" s="110" t="s">
        <v>99</v>
      </c>
      <c r="J12" s="110" t="s">
        <v>99</v>
      </c>
      <c r="K12" s="60"/>
      <c r="L12" s="60" t="s">
        <v>18</v>
      </c>
      <c r="M12" s="60"/>
      <c r="N12" s="60" t="s">
        <v>19</v>
      </c>
      <c r="O12" s="58" t="s">
        <v>37</v>
      </c>
      <c r="P12" s="58"/>
      <c r="Q12" s="33"/>
    </row>
    <row r="13" spans="1:17" ht="15.75" customHeight="1" x14ac:dyDescent="0.25">
      <c r="A13" s="67" t="s">
        <v>78</v>
      </c>
      <c r="B13" s="13"/>
      <c r="C13" s="110" t="s">
        <v>99</v>
      </c>
      <c r="D13" s="110" t="s">
        <v>99</v>
      </c>
      <c r="E13" s="110" t="s">
        <v>99</v>
      </c>
      <c r="F13" s="110" t="s">
        <v>99</v>
      </c>
      <c r="G13" s="110" t="s">
        <v>99</v>
      </c>
      <c r="H13" s="110" t="s">
        <v>99</v>
      </c>
      <c r="I13" s="110" t="s">
        <v>99</v>
      </c>
      <c r="J13" s="110" t="s">
        <v>99</v>
      </c>
      <c r="K13" s="60"/>
      <c r="L13" s="60" t="s">
        <v>18</v>
      </c>
      <c r="M13" s="60"/>
      <c r="N13" s="60" t="s">
        <v>19</v>
      </c>
      <c r="O13" s="58" t="s">
        <v>37</v>
      </c>
      <c r="P13" s="58"/>
      <c r="Q13" s="33"/>
    </row>
    <row r="14" spans="1:17" ht="15.75" customHeight="1" x14ac:dyDescent="0.25">
      <c r="A14" s="67" t="s">
        <v>161</v>
      </c>
      <c r="B14" s="13"/>
      <c r="C14" s="110" t="s">
        <v>99</v>
      </c>
      <c r="D14" s="110" t="s">
        <v>99</v>
      </c>
      <c r="E14" s="110" t="s">
        <v>99</v>
      </c>
      <c r="F14" s="110" t="s">
        <v>99</v>
      </c>
      <c r="G14" s="110" t="s">
        <v>99</v>
      </c>
      <c r="H14" s="110" t="s">
        <v>99</v>
      </c>
      <c r="I14" s="110" t="s">
        <v>99</v>
      </c>
      <c r="J14" s="110" t="s">
        <v>99</v>
      </c>
      <c r="K14" s="60"/>
      <c r="L14" s="60"/>
      <c r="M14" s="60"/>
      <c r="N14" s="60"/>
      <c r="O14" s="111"/>
      <c r="P14" s="111"/>
      <c r="Q14" s="33"/>
    </row>
    <row r="15" spans="1:17" ht="15.75" customHeight="1" x14ac:dyDescent="0.25">
      <c r="A15" s="67" t="s">
        <v>120</v>
      </c>
      <c r="B15" s="13" t="s">
        <v>6</v>
      </c>
      <c r="C15" s="110" t="s">
        <v>99</v>
      </c>
      <c r="D15" s="110" t="s">
        <v>99</v>
      </c>
      <c r="E15" s="110" t="s">
        <v>99</v>
      </c>
      <c r="F15" s="110" t="s">
        <v>99</v>
      </c>
      <c r="G15" s="110" t="s">
        <v>99</v>
      </c>
      <c r="H15" s="110" t="s">
        <v>99</v>
      </c>
      <c r="I15" s="110" t="s">
        <v>99</v>
      </c>
      <c r="J15" s="110" t="s">
        <v>99</v>
      </c>
      <c r="K15" s="60"/>
      <c r="L15" s="60"/>
      <c r="M15" s="60"/>
      <c r="N15" s="60"/>
      <c r="O15" s="58"/>
      <c r="P15" s="58"/>
      <c r="Q15" s="33"/>
    </row>
    <row r="16" spans="1:17" ht="15.75" customHeight="1" x14ac:dyDescent="0.25">
      <c r="A16" s="67" t="s">
        <v>79</v>
      </c>
      <c r="B16" s="13"/>
      <c r="C16" s="110" t="s">
        <v>99</v>
      </c>
      <c r="D16" s="110" t="s">
        <v>99</v>
      </c>
      <c r="E16" s="110" t="s">
        <v>99</v>
      </c>
      <c r="F16" s="110" t="s">
        <v>99</v>
      </c>
      <c r="G16" s="110" t="s">
        <v>99</v>
      </c>
      <c r="H16" s="110" t="s">
        <v>99</v>
      </c>
      <c r="I16" s="110" t="s">
        <v>99</v>
      </c>
      <c r="J16" s="110" t="s">
        <v>99</v>
      </c>
      <c r="K16" s="60"/>
      <c r="L16" s="60" t="s">
        <v>99</v>
      </c>
      <c r="M16" s="60" t="s">
        <v>99</v>
      </c>
      <c r="N16" s="60" t="s">
        <v>99</v>
      </c>
      <c r="O16" s="105" t="s">
        <v>99</v>
      </c>
      <c r="P16" s="105" t="s">
        <v>99</v>
      </c>
      <c r="Q16" s="33" t="s">
        <v>99</v>
      </c>
    </row>
    <row r="17" spans="1:17" ht="15.75" customHeight="1" x14ac:dyDescent="0.25">
      <c r="A17" s="67"/>
      <c r="B17" s="13"/>
      <c r="C17" s="60"/>
      <c r="D17" s="60"/>
      <c r="E17" s="60"/>
      <c r="F17" s="60"/>
      <c r="G17" s="105"/>
      <c r="H17" s="105"/>
      <c r="I17" s="105"/>
      <c r="J17" s="33"/>
      <c r="K17" s="60"/>
      <c r="L17" s="60"/>
      <c r="M17" s="60"/>
      <c r="N17" s="60"/>
      <c r="O17" s="105"/>
      <c r="P17" s="105"/>
      <c r="Q17" s="33"/>
    </row>
    <row r="18" spans="1:17" s="17" customFormat="1" ht="55.5" customHeight="1" x14ac:dyDescent="0.25">
      <c r="A18" s="67"/>
      <c r="B18" s="52" t="s">
        <v>50</v>
      </c>
      <c r="C18" s="62" t="s">
        <v>99</v>
      </c>
      <c r="D18" s="62" t="s">
        <v>99</v>
      </c>
      <c r="E18" s="62" t="s">
        <v>99</v>
      </c>
      <c r="F18" s="62" t="s">
        <v>99</v>
      </c>
      <c r="G18" s="62" t="s">
        <v>99</v>
      </c>
      <c r="H18" s="62" t="s">
        <v>99</v>
      </c>
      <c r="I18" s="106">
        <v>1.4</v>
      </c>
      <c r="J18" s="11" t="e">
        <f>J8+J9+J16</f>
        <v>#VALUE!</v>
      </c>
      <c r="K18" s="62" t="s">
        <v>99</v>
      </c>
      <c r="L18" s="62" t="s">
        <v>99</v>
      </c>
      <c r="M18" s="62" t="s">
        <v>99</v>
      </c>
      <c r="N18" s="62" t="s">
        <v>99</v>
      </c>
      <c r="O18" s="62" t="s">
        <v>99</v>
      </c>
      <c r="P18" s="62" t="s">
        <v>99</v>
      </c>
      <c r="Q18" s="104" t="s">
        <v>99</v>
      </c>
    </row>
    <row r="19" spans="1:17" ht="15.75" customHeight="1" x14ac:dyDescent="0.25">
      <c r="A19" s="70"/>
      <c r="B19" s="34"/>
      <c r="C19" s="28"/>
      <c r="D19" s="57"/>
      <c r="E19" s="57"/>
      <c r="F19" s="57"/>
      <c r="G19" s="59"/>
      <c r="H19" s="59"/>
      <c r="I19" s="107"/>
      <c r="J19" s="35"/>
      <c r="K19" s="32"/>
      <c r="L19" s="32"/>
    </row>
    <row r="20" spans="1:17" s="53" customFormat="1" ht="18.75" customHeight="1" x14ac:dyDescent="0.25">
      <c r="A20" s="161"/>
      <c r="B20" s="161"/>
      <c r="C20" s="161"/>
      <c r="D20" s="161"/>
      <c r="E20" s="161"/>
      <c r="F20" s="161"/>
      <c r="G20" s="161"/>
      <c r="H20" s="59"/>
      <c r="I20" s="107"/>
      <c r="J20" s="35"/>
    </row>
    <row r="21" spans="1:17" s="53" customFormat="1" ht="41.25" customHeight="1" x14ac:dyDescent="0.25">
      <c r="A21" s="161"/>
      <c r="B21" s="161"/>
      <c r="C21" s="161"/>
      <c r="D21" s="161"/>
      <c r="E21" s="161"/>
      <c r="F21" s="161"/>
      <c r="G21" s="161"/>
      <c r="H21" s="59"/>
      <c r="I21" s="107"/>
      <c r="J21" s="35"/>
    </row>
    <row r="22" spans="1:17" s="53" customFormat="1" ht="38.25" customHeight="1" x14ac:dyDescent="0.25">
      <c r="A22" s="161"/>
      <c r="B22" s="161"/>
      <c r="C22" s="161"/>
      <c r="D22" s="161"/>
      <c r="E22" s="161"/>
      <c r="F22" s="161"/>
      <c r="G22" s="161"/>
      <c r="H22"/>
      <c r="I22"/>
      <c r="J22" s="35"/>
    </row>
    <row r="23" spans="1:17" s="53" customFormat="1" ht="18.75" customHeight="1" x14ac:dyDescent="0.25">
      <c r="A23" s="162"/>
      <c r="B23" s="162"/>
      <c r="C23" s="162"/>
      <c r="D23" s="162"/>
      <c r="E23" s="162"/>
      <c r="F23" s="162"/>
      <c r="G23" s="162"/>
      <c r="H23" s="59"/>
      <c r="I23" s="107"/>
      <c r="J23" s="35"/>
    </row>
    <row r="24" spans="1:17" s="53" customFormat="1" ht="217.5" customHeight="1" x14ac:dyDescent="0.25">
      <c r="A24" s="157"/>
      <c r="B24" s="160"/>
      <c r="C24" s="160"/>
      <c r="D24" s="160"/>
      <c r="E24" s="160"/>
      <c r="F24" s="160"/>
      <c r="G24" s="160"/>
      <c r="H24" s="59"/>
      <c r="I24" s="107"/>
      <c r="J24" s="35"/>
    </row>
    <row r="25" spans="1:17" ht="53.25" customHeight="1" x14ac:dyDescent="0.25">
      <c r="A25" s="157"/>
      <c r="B25" s="158"/>
      <c r="C25" s="158"/>
      <c r="D25" s="158"/>
      <c r="E25" s="158"/>
      <c r="F25" s="158"/>
      <c r="G25" s="158"/>
    </row>
    <row r="26" spans="1:17" x14ac:dyDescent="0.25">
      <c r="A26" s="159"/>
      <c r="B26" s="159"/>
      <c r="C26" s="159"/>
      <c r="D26" s="159"/>
      <c r="E26" s="159"/>
      <c r="F26" s="159"/>
      <c r="G26" s="159"/>
    </row>
    <row r="27" spans="1:17" x14ac:dyDescent="0.25">
      <c r="B27"/>
    </row>
    <row r="31" spans="1:17" x14ac:dyDescent="0.25">
      <c r="B31"/>
    </row>
  </sheetData>
  <mergeCells count="18">
    <mergeCell ref="G4:J4"/>
    <mergeCell ref="K4:N4"/>
    <mergeCell ref="O4:Q4"/>
    <mergeCell ref="A1:Q1"/>
    <mergeCell ref="A2:A5"/>
    <mergeCell ref="B2:B5"/>
    <mergeCell ref="C2:J2"/>
    <mergeCell ref="K2:Q2"/>
    <mergeCell ref="C3:J3"/>
    <mergeCell ref="K3:Q3"/>
    <mergeCell ref="C4:F4"/>
    <mergeCell ref="A23:G23"/>
    <mergeCell ref="A24:G24"/>
    <mergeCell ref="A25:G25"/>
    <mergeCell ref="A26:G26"/>
    <mergeCell ref="A20:G20"/>
    <mergeCell ref="A21:G21"/>
    <mergeCell ref="A22:G22"/>
  </mergeCells>
  <pageMargins left="0.47244094488188981" right="0.55118110236220474" top="0.82677165354330717" bottom="0.55118110236220474" header="0.31496062992125984" footer="0.19685039370078741"/>
  <pageSetup paperSize="9" scale="47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371"/>
  <sheetViews>
    <sheetView tabSelected="1" topLeftCell="A368" zoomScaleSheetLayoutView="85" workbookViewId="0">
      <selection activeCell="A372" sqref="A372:XFD375"/>
    </sheetView>
  </sheetViews>
  <sheetFormatPr defaultRowHeight="15.75" x14ac:dyDescent="0.25"/>
  <cols>
    <col min="1" max="1" width="11" style="124" customWidth="1"/>
    <col min="2" max="2" width="29.25" style="123" customWidth="1"/>
    <col min="3" max="3" width="14" style="10" customWidth="1"/>
    <col min="4" max="4" width="27.625" style="10" customWidth="1"/>
    <col min="5" max="5" width="13.625" style="10" customWidth="1"/>
    <col min="6" max="6" width="10.875" style="10" customWidth="1"/>
    <col min="7" max="7" width="18.75" style="10" customWidth="1"/>
    <col min="8" max="9" width="13.875" style="10" customWidth="1"/>
    <col min="10" max="10" width="14.375" style="10" bestFit="1" customWidth="1"/>
    <col min="11" max="13" width="16.75" style="10" customWidth="1"/>
    <col min="14" max="14" width="14" style="123" hidden="1" customWidth="1"/>
    <col min="15" max="15" width="22.375" style="123" hidden="1" customWidth="1"/>
    <col min="16" max="16" width="13.5" style="123" hidden="1" customWidth="1"/>
    <col min="17" max="17" width="10.875" style="123" hidden="1" customWidth="1"/>
    <col min="18" max="18" width="13.875" style="123" hidden="1" customWidth="1"/>
    <col min="19" max="19" width="16.75" style="123" hidden="1" customWidth="1"/>
    <col min="20" max="20" width="15.125" style="123" hidden="1" customWidth="1"/>
    <col min="21" max="16384" width="9" style="123"/>
  </cols>
  <sheetData>
    <row r="1" spans="1:32" x14ac:dyDescent="0.25">
      <c r="K1" s="122"/>
      <c r="L1" s="122"/>
      <c r="M1" s="122"/>
    </row>
    <row r="2" spans="1:32" x14ac:dyDescent="0.25">
      <c r="K2" s="122"/>
      <c r="L2" s="122"/>
      <c r="M2" s="122"/>
    </row>
    <row r="3" spans="1:32" x14ac:dyDescent="0.25">
      <c r="K3" s="122"/>
      <c r="L3" s="122"/>
      <c r="M3" s="122"/>
    </row>
    <row r="4" spans="1:32" x14ac:dyDescent="0.25">
      <c r="K4" s="122"/>
      <c r="L4" s="122"/>
      <c r="M4" s="122"/>
    </row>
    <row r="5" spans="1:32" ht="39.75" customHeight="1" x14ac:dyDescent="0.25">
      <c r="A5" s="186" t="s">
        <v>170</v>
      </c>
      <c r="B5" s="186"/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6"/>
      <c r="S5" s="186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</row>
    <row r="6" spans="1:32" x14ac:dyDescent="0.25">
      <c r="A6" s="174" t="s">
        <v>0</v>
      </c>
      <c r="B6" s="175" t="s">
        <v>2</v>
      </c>
      <c r="C6" s="175" t="s">
        <v>39</v>
      </c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 t="s">
        <v>40</v>
      </c>
      <c r="O6" s="175"/>
      <c r="P6" s="175"/>
      <c r="Q6" s="175"/>
      <c r="R6" s="175"/>
      <c r="S6" s="175"/>
      <c r="T6" s="175"/>
    </row>
    <row r="7" spans="1:32" x14ac:dyDescent="0.25">
      <c r="A7" s="174"/>
      <c r="B7" s="175"/>
      <c r="C7" s="177" t="s">
        <v>171</v>
      </c>
      <c r="D7" s="178"/>
      <c r="E7" s="178"/>
      <c r="F7" s="178"/>
      <c r="G7" s="178"/>
      <c r="H7" s="178"/>
      <c r="I7" s="178"/>
      <c r="J7" s="178"/>
      <c r="K7" s="178"/>
      <c r="L7" s="178"/>
      <c r="M7" s="178"/>
      <c r="N7" s="177" t="s">
        <v>121</v>
      </c>
      <c r="O7" s="178"/>
      <c r="P7" s="178"/>
      <c r="Q7" s="178"/>
      <c r="R7" s="178"/>
      <c r="S7" s="178"/>
      <c r="T7" s="179"/>
    </row>
    <row r="8" spans="1:32" x14ac:dyDescent="0.25">
      <c r="A8" s="174"/>
      <c r="B8" s="175"/>
      <c r="C8" s="175" t="s">
        <v>12</v>
      </c>
      <c r="D8" s="175"/>
      <c r="E8" s="175"/>
      <c r="F8" s="175"/>
      <c r="G8" s="177" t="s">
        <v>100</v>
      </c>
      <c r="H8" s="178"/>
      <c r="I8" s="178"/>
      <c r="J8" s="178"/>
      <c r="K8" s="178"/>
      <c r="L8" s="178"/>
      <c r="M8" s="178"/>
      <c r="N8" s="175" t="s">
        <v>12</v>
      </c>
      <c r="O8" s="175"/>
      <c r="P8" s="175"/>
      <c r="Q8" s="175"/>
      <c r="R8" s="175" t="s">
        <v>100</v>
      </c>
      <c r="S8" s="180"/>
      <c r="T8" s="180"/>
    </row>
    <row r="9" spans="1:32" s="7" customFormat="1" ht="160.5" customHeight="1" x14ac:dyDescent="0.25">
      <c r="A9" s="174"/>
      <c r="B9" s="175"/>
      <c r="C9" s="126" t="s">
        <v>25</v>
      </c>
      <c r="D9" s="126" t="s">
        <v>8</v>
      </c>
      <c r="E9" s="126" t="s">
        <v>10</v>
      </c>
      <c r="F9" s="126" t="s">
        <v>96</v>
      </c>
      <c r="G9" s="11" t="s">
        <v>172</v>
      </c>
      <c r="H9" s="126" t="s">
        <v>174</v>
      </c>
      <c r="I9" s="126" t="s">
        <v>181</v>
      </c>
      <c r="J9" s="126" t="s">
        <v>175</v>
      </c>
      <c r="K9" s="126" t="s">
        <v>173</v>
      </c>
      <c r="L9" s="126" t="s">
        <v>177</v>
      </c>
      <c r="M9" s="126" t="s">
        <v>183</v>
      </c>
      <c r="N9" s="117" t="s">
        <v>25</v>
      </c>
      <c r="O9" s="117" t="s">
        <v>8</v>
      </c>
      <c r="P9" s="117" t="s">
        <v>96</v>
      </c>
      <c r="Q9" s="117" t="s">
        <v>10</v>
      </c>
      <c r="R9" s="117" t="s">
        <v>13</v>
      </c>
      <c r="S9" s="117" t="s">
        <v>49</v>
      </c>
      <c r="T9" s="11" t="s">
        <v>48</v>
      </c>
    </row>
    <row r="10" spans="1:32" s="10" customFormat="1" x14ac:dyDescent="0.25">
      <c r="A10" s="128">
        <v>1</v>
      </c>
      <c r="B10" s="126">
        <v>2</v>
      </c>
      <c r="C10" s="128">
        <v>3</v>
      </c>
      <c r="D10" s="126">
        <v>4</v>
      </c>
      <c r="E10" s="128">
        <v>5</v>
      </c>
      <c r="F10" s="126">
        <v>6</v>
      </c>
      <c r="G10" s="128">
        <v>7</v>
      </c>
      <c r="H10" s="126">
        <v>8</v>
      </c>
      <c r="I10" s="126">
        <v>9</v>
      </c>
      <c r="J10" s="128" t="s">
        <v>176</v>
      </c>
      <c r="K10" s="126">
        <v>11</v>
      </c>
      <c r="L10" s="126">
        <v>12</v>
      </c>
      <c r="M10" s="128" t="s">
        <v>182</v>
      </c>
      <c r="N10" s="118">
        <v>10</v>
      </c>
      <c r="O10" s="11">
        <v>11</v>
      </c>
      <c r="P10" s="117">
        <v>12</v>
      </c>
      <c r="Q10" s="11">
        <v>13</v>
      </c>
      <c r="R10" s="117">
        <v>14</v>
      </c>
      <c r="S10" s="11">
        <v>15</v>
      </c>
      <c r="T10" s="117">
        <v>16</v>
      </c>
    </row>
    <row r="11" spans="1:32" s="10" customFormat="1" x14ac:dyDescent="0.25">
      <c r="A11" s="187" t="s">
        <v>200</v>
      </c>
      <c r="B11" s="187"/>
      <c r="C11" s="187"/>
      <c r="D11" s="187"/>
      <c r="E11" s="187"/>
      <c r="F11" s="187"/>
      <c r="G11" s="187"/>
      <c r="H11" s="187"/>
      <c r="I11" s="187"/>
      <c r="J11" s="187"/>
      <c r="K11" s="187"/>
      <c r="L11" s="187"/>
      <c r="M11" s="187"/>
      <c r="N11" s="118"/>
      <c r="O11" s="11"/>
      <c r="P11" s="117"/>
      <c r="Q11" s="11"/>
      <c r="R11" s="117"/>
      <c r="S11" s="11"/>
      <c r="T11" s="117"/>
    </row>
    <row r="12" spans="1:32" s="10" customFormat="1" ht="21" customHeight="1" x14ac:dyDescent="0.25">
      <c r="A12" s="181" t="s">
        <v>201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18"/>
      <c r="O12" s="11"/>
      <c r="P12" s="117"/>
      <c r="Q12" s="11"/>
      <c r="R12" s="117"/>
      <c r="S12" s="11"/>
      <c r="T12" s="117"/>
    </row>
    <row r="13" spans="1:32" s="10" customFormat="1" ht="47.25" x14ac:dyDescent="0.25">
      <c r="A13" s="129">
        <v>1</v>
      </c>
      <c r="B13" s="12" t="s">
        <v>191</v>
      </c>
      <c r="C13" s="130">
        <v>10</v>
      </c>
      <c r="D13" s="130" t="s">
        <v>192</v>
      </c>
      <c r="E13" s="130" t="s">
        <v>190</v>
      </c>
      <c r="F13" s="130">
        <v>1</v>
      </c>
      <c r="G13" s="130" t="s">
        <v>193</v>
      </c>
      <c r="H13" s="120">
        <v>1338.63</v>
      </c>
      <c r="I13" s="120" t="s">
        <v>124</v>
      </c>
      <c r="J13" s="120">
        <v>1.4</v>
      </c>
      <c r="K13" s="120">
        <f>F13*H13*J13</f>
        <v>1874.0820000000001</v>
      </c>
      <c r="L13" s="182">
        <v>1157.2380000000001</v>
      </c>
      <c r="M13" s="120"/>
      <c r="N13" s="118" t="s">
        <v>99</v>
      </c>
      <c r="O13" s="117" t="s">
        <v>99</v>
      </c>
      <c r="P13" s="117" t="s">
        <v>99</v>
      </c>
      <c r="Q13" s="117" t="s">
        <v>99</v>
      </c>
      <c r="R13" s="117" t="s">
        <v>99</v>
      </c>
      <c r="S13" s="117" t="s">
        <v>99</v>
      </c>
      <c r="T13" s="117" t="s">
        <v>99</v>
      </c>
    </row>
    <row r="14" spans="1:32" ht="51" customHeight="1" x14ac:dyDescent="0.25">
      <c r="A14" s="132">
        <v>2</v>
      </c>
      <c r="B14" s="52" t="s">
        <v>103</v>
      </c>
      <c r="C14" s="127"/>
      <c r="D14" s="127"/>
      <c r="E14" s="126"/>
      <c r="F14" s="126"/>
      <c r="G14" s="13"/>
      <c r="H14" s="121"/>
      <c r="I14" s="121"/>
      <c r="J14" s="121"/>
      <c r="K14" s="120">
        <f>SUM(K13:K13)</f>
        <v>1874.0820000000001</v>
      </c>
      <c r="L14" s="182"/>
      <c r="M14" s="120"/>
      <c r="N14" s="125" t="s">
        <v>99</v>
      </c>
      <c r="O14" s="119" t="s">
        <v>99</v>
      </c>
      <c r="P14" s="119" t="s">
        <v>99</v>
      </c>
      <c r="Q14" s="119" t="s">
        <v>99</v>
      </c>
      <c r="R14" s="119" t="s">
        <v>99</v>
      </c>
      <c r="S14" s="119" t="s">
        <v>99</v>
      </c>
      <c r="T14" s="117" t="s">
        <v>99</v>
      </c>
    </row>
    <row r="15" spans="1:32" ht="65.25" customHeight="1" x14ac:dyDescent="0.25">
      <c r="A15" s="136">
        <v>3</v>
      </c>
      <c r="B15" s="12" t="s">
        <v>180</v>
      </c>
      <c r="C15" s="8"/>
      <c r="D15" s="126"/>
      <c r="E15" s="126"/>
      <c r="F15" s="126"/>
      <c r="G15" s="13"/>
      <c r="H15" s="120"/>
      <c r="I15" s="120"/>
      <c r="J15" s="120"/>
      <c r="K15" s="120">
        <f>K14*1.053</f>
        <v>1973.4083459999999</v>
      </c>
      <c r="L15" s="182"/>
      <c r="M15" s="120">
        <f>K15-L13</f>
        <v>816.17034599999988</v>
      </c>
      <c r="N15" s="32"/>
      <c r="O15" s="32"/>
    </row>
    <row r="16" spans="1:32" s="10" customFormat="1" ht="21" customHeight="1" x14ac:dyDescent="0.25">
      <c r="A16" s="181" t="s">
        <v>202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35"/>
      <c r="O16" s="11"/>
      <c r="P16" s="133"/>
      <c r="Q16" s="11"/>
      <c r="R16" s="133"/>
      <c r="S16" s="11"/>
      <c r="T16" s="133"/>
    </row>
    <row r="17" spans="1:20" s="10" customFormat="1" ht="47.25" x14ac:dyDescent="0.25">
      <c r="A17" s="136">
        <v>1</v>
      </c>
      <c r="B17" s="12" t="s">
        <v>191</v>
      </c>
      <c r="C17" s="133">
        <v>10</v>
      </c>
      <c r="D17" s="133" t="s">
        <v>192</v>
      </c>
      <c r="E17" s="133" t="s">
        <v>190</v>
      </c>
      <c r="F17" s="133">
        <v>1</v>
      </c>
      <c r="G17" s="133" t="s">
        <v>193</v>
      </c>
      <c r="H17" s="120">
        <v>1338.63</v>
      </c>
      <c r="I17" s="120" t="s">
        <v>124</v>
      </c>
      <c r="J17" s="120">
        <v>1.4</v>
      </c>
      <c r="K17" s="120">
        <f>F17*H17*J17</f>
        <v>1874.0820000000001</v>
      </c>
      <c r="L17" s="182">
        <v>1157.2380000000001</v>
      </c>
      <c r="M17" s="120"/>
      <c r="N17" s="135" t="s">
        <v>99</v>
      </c>
      <c r="O17" s="133" t="s">
        <v>99</v>
      </c>
      <c r="P17" s="133" t="s">
        <v>99</v>
      </c>
      <c r="Q17" s="133" t="s">
        <v>99</v>
      </c>
      <c r="R17" s="133" t="s">
        <v>99</v>
      </c>
      <c r="S17" s="133" t="s">
        <v>99</v>
      </c>
      <c r="T17" s="133" t="s">
        <v>99</v>
      </c>
    </row>
    <row r="18" spans="1:20" ht="51" customHeight="1" x14ac:dyDescent="0.25">
      <c r="A18" s="132">
        <v>2</v>
      </c>
      <c r="B18" s="52" t="s">
        <v>103</v>
      </c>
      <c r="C18" s="134"/>
      <c r="D18" s="134"/>
      <c r="E18" s="133"/>
      <c r="F18" s="133"/>
      <c r="G18" s="13"/>
      <c r="H18" s="121"/>
      <c r="I18" s="121"/>
      <c r="J18" s="121"/>
      <c r="K18" s="120">
        <f>SUM(K17:K17)</f>
        <v>1874.0820000000001</v>
      </c>
      <c r="L18" s="182"/>
      <c r="M18" s="120"/>
      <c r="N18" s="125" t="s">
        <v>99</v>
      </c>
      <c r="O18" s="134" t="s">
        <v>99</v>
      </c>
      <c r="P18" s="134" t="s">
        <v>99</v>
      </c>
      <c r="Q18" s="134" t="s">
        <v>99</v>
      </c>
      <c r="R18" s="134" t="s">
        <v>99</v>
      </c>
      <c r="S18" s="134" t="s">
        <v>99</v>
      </c>
      <c r="T18" s="133" t="s">
        <v>99</v>
      </c>
    </row>
    <row r="19" spans="1:20" ht="65.25" customHeight="1" x14ac:dyDescent="0.25">
      <c r="A19" s="136">
        <v>3</v>
      </c>
      <c r="B19" s="12" t="s">
        <v>180</v>
      </c>
      <c r="C19" s="8"/>
      <c r="D19" s="133"/>
      <c r="E19" s="133"/>
      <c r="F19" s="133"/>
      <c r="G19" s="13"/>
      <c r="H19" s="120"/>
      <c r="I19" s="120"/>
      <c r="J19" s="120"/>
      <c r="K19" s="120">
        <f>K18*1.053</f>
        <v>1973.4083459999999</v>
      </c>
      <c r="L19" s="182"/>
      <c r="M19" s="120">
        <f>K19-L17</f>
        <v>816.17034599999988</v>
      </c>
      <c r="N19" s="32"/>
      <c r="O19" s="32"/>
    </row>
    <row r="20" spans="1:20" s="10" customFormat="1" ht="21" customHeight="1" x14ac:dyDescent="0.25">
      <c r="A20" s="181" t="s">
        <v>203</v>
      </c>
      <c r="B20" s="181"/>
      <c r="C20" s="181"/>
      <c r="D20" s="181"/>
      <c r="E20" s="181"/>
      <c r="F20" s="181"/>
      <c r="G20" s="181"/>
      <c r="H20" s="181"/>
      <c r="I20" s="181"/>
      <c r="J20" s="181"/>
      <c r="K20" s="181"/>
      <c r="L20" s="181"/>
      <c r="M20" s="181"/>
      <c r="N20" s="135"/>
      <c r="O20" s="11"/>
      <c r="P20" s="133"/>
      <c r="Q20" s="11"/>
      <c r="R20" s="133"/>
      <c r="S20" s="11"/>
      <c r="T20" s="133"/>
    </row>
    <row r="21" spans="1:20" s="10" customFormat="1" ht="47.25" x14ac:dyDescent="0.25">
      <c r="A21" s="136">
        <v>1</v>
      </c>
      <c r="B21" s="12" t="s">
        <v>191</v>
      </c>
      <c r="C21" s="133">
        <v>10</v>
      </c>
      <c r="D21" s="133" t="s">
        <v>194</v>
      </c>
      <c r="E21" s="133" t="s">
        <v>190</v>
      </c>
      <c r="F21" s="133">
        <v>1</v>
      </c>
      <c r="G21" s="140" t="s">
        <v>195</v>
      </c>
      <c r="H21" s="120">
        <v>1288.9100000000001</v>
      </c>
      <c r="I21" s="120" t="s">
        <v>124</v>
      </c>
      <c r="J21" s="120">
        <v>1.4</v>
      </c>
      <c r="K21" s="120">
        <f>F21*H21*J21</f>
        <v>1804.4739999999999</v>
      </c>
      <c r="L21" s="182">
        <v>1088.905</v>
      </c>
      <c r="M21" s="120"/>
      <c r="N21" s="135" t="s">
        <v>99</v>
      </c>
      <c r="O21" s="133" t="s">
        <v>99</v>
      </c>
      <c r="P21" s="133" t="s">
        <v>99</v>
      </c>
      <c r="Q21" s="133" t="s">
        <v>99</v>
      </c>
      <c r="R21" s="133" t="s">
        <v>99</v>
      </c>
      <c r="S21" s="133" t="s">
        <v>99</v>
      </c>
      <c r="T21" s="133" t="s">
        <v>99</v>
      </c>
    </row>
    <row r="22" spans="1:20" ht="51" customHeight="1" x14ac:dyDescent="0.25">
      <c r="A22" s="132">
        <v>2</v>
      </c>
      <c r="B22" s="52" t="s">
        <v>103</v>
      </c>
      <c r="C22" s="134"/>
      <c r="D22" s="134"/>
      <c r="E22" s="133"/>
      <c r="F22" s="133"/>
      <c r="G22" s="13"/>
      <c r="H22" s="121"/>
      <c r="I22" s="121"/>
      <c r="J22" s="121"/>
      <c r="K22" s="120">
        <f>SUM(K21:K21)</f>
        <v>1804.4739999999999</v>
      </c>
      <c r="L22" s="182"/>
      <c r="M22" s="120"/>
      <c r="N22" s="125" t="s">
        <v>99</v>
      </c>
      <c r="O22" s="134" t="s">
        <v>99</v>
      </c>
      <c r="P22" s="134" t="s">
        <v>99</v>
      </c>
      <c r="Q22" s="134" t="s">
        <v>99</v>
      </c>
      <c r="R22" s="134" t="s">
        <v>99</v>
      </c>
      <c r="S22" s="134" t="s">
        <v>99</v>
      </c>
      <c r="T22" s="133" t="s">
        <v>99</v>
      </c>
    </row>
    <row r="23" spans="1:20" ht="65.25" customHeight="1" x14ac:dyDescent="0.25">
      <c r="A23" s="136">
        <v>3</v>
      </c>
      <c r="B23" s="12" t="s">
        <v>180</v>
      </c>
      <c r="C23" s="8"/>
      <c r="D23" s="133"/>
      <c r="E23" s="133"/>
      <c r="F23" s="133"/>
      <c r="G23" s="13"/>
      <c r="H23" s="120"/>
      <c r="I23" s="120"/>
      <c r="J23" s="120"/>
      <c r="K23" s="120">
        <f>K22*1.053</f>
        <v>1900.1111219999998</v>
      </c>
      <c r="L23" s="182"/>
      <c r="M23" s="120">
        <f>K23-L21</f>
        <v>811.20612199999982</v>
      </c>
      <c r="N23" s="32"/>
      <c r="O23" s="32"/>
    </row>
    <row r="24" spans="1:20" s="10" customFormat="1" ht="21" customHeight="1" x14ac:dyDescent="0.25">
      <c r="A24" s="181" t="s">
        <v>204</v>
      </c>
      <c r="B24" s="181"/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81"/>
      <c r="N24" s="135"/>
      <c r="O24" s="11"/>
      <c r="P24" s="133"/>
      <c r="Q24" s="11"/>
      <c r="R24" s="133"/>
      <c r="S24" s="11"/>
      <c r="T24" s="133"/>
    </row>
    <row r="25" spans="1:20" s="10" customFormat="1" ht="31.5" x14ac:dyDescent="0.25">
      <c r="A25" s="136">
        <v>1</v>
      </c>
      <c r="B25" s="12" t="s">
        <v>178</v>
      </c>
      <c r="C25" s="133">
        <v>0.4</v>
      </c>
      <c r="D25" s="133" t="s">
        <v>179</v>
      </c>
      <c r="E25" s="133" t="s">
        <v>22</v>
      </c>
      <c r="F25" s="133">
        <v>2.06</v>
      </c>
      <c r="G25" s="133" t="s">
        <v>184</v>
      </c>
      <c r="H25" s="120">
        <v>949.02</v>
      </c>
      <c r="I25" s="120" t="s">
        <v>124</v>
      </c>
      <c r="J25" s="120">
        <v>1.03</v>
      </c>
      <c r="K25" s="120">
        <f>F25*H25*J25</f>
        <v>2013.6306360000001</v>
      </c>
      <c r="L25" s="182">
        <v>2844.6640000000002</v>
      </c>
      <c r="M25" s="120"/>
      <c r="N25" s="135" t="s">
        <v>99</v>
      </c>
      <c r="O25" s="133" t="s">
        <v>99</v>
      </c>
      <c r="P25" s="133" t="s">
        <v>99</v>
      </c>
      <c r="Q25" s="133" t="s">
        <v>99</v>
      </c>
      <c r="R25" s="133" t="s">
        <v>99</v>
      </c>
      <c r="S25" s="133" t="s">
        <v>99</v>
      </c>
      <c r="T25" s="133" t="s">
        <v>99</v>
      </c>
    </row>
    <row r="26" spans="1:20" s="10" customFormat="1" ht="31.5" x14ac:dyDescent="0.25">
      <c r="A26" s="132">
        <v>2</v>
      </c>
      <c r="B26" s="12" t="s">
        <v>185</v>
      </c>
      <c r="C26" s="133">
        <v>0.4</v>
      </c>
      <c r="D26" s="131" t="s">
        <v>188</v>
      </c>
      <c r="E26" s="133" t="s">
        <v>22</v>
      </c>
      <c r="F26" s="133">
        <v>1.5</v>
      </c>
      <c r="G26" s="11" t="s">
        <v>189</v>
      </c>
      <c r="H26" s="120">
        <v>547.16</v>
      </c>
      <c r="I26" s="120" t="s">
        <v>124</v>
      </c>
      <c r="J26" s="120">
        <v>1.04</v>
      </c>
      <c r="K26" s="120">
        <f t="shared" ref="K26:K27" si="0">F26*H26*J26</f>
        <v>853.56960000000004</v>
      </c>
      <c r="L26" s="182"/>
      <c r="M26" s="120"/>
      <c r="N26" s="135" t="s">
        <v>99</v>
      </c>
      <c r="O26" s="36" t="s">
        <v>99</v>
      </c>
      <c r="P26" s="133" t="s">
        <v>99</v>
      </c>
      <c r="Q26" s="83" t="s">
        <v>99</v>
      </c>
      <c r="R26" s="14" t="s">
        <v>99</v>
      </c>
      <c r="S26" s="133" t="s">
        <v>99</v>
      </c>
      <c r="T26" s="11" t="s">
        <v>99</v>
      </c>
    </row>
    <row r="27" spans="1:20" s="10" customFormat="1" ht="31.5" x14ac:dyDescent="0.25">
      <c r="A27" s="136">
        <v>3</v>
      </c>
      <c r="B27" s="12" t="s">
        <v>185</v>
      </c>
      <c r="C27" s="133">
        <v>0.4</v>
      </c>
      <c r="D27" s="134" t="s">
        <v>186</v>
      </c>
      <c r="E27" s="133" t="s">
        <v>22</v>
      </c>
      <c r="F27" s="133">
        <v>0.56000000000000005</v>
      </c>
      <c r="G27" s="11" t="s">
        <v>187</v>
      </c>
      <c r="H27" s="120">
        <v>405.81</v>
      </c>
      <c r="I27" s="120" t="s">
        <v>124</v>
      </c>
      <c r="J27" s="120">
        <v>1.04</v>
      </c>
      <c r="K27" s="120">
        <f t="shared" si="0"/>
        <v>236.34374400000004</v>
      </c>
      <c r="L27" s="182"/>
      <c r="M27" s="120"/>
      <c r="N27" s="135"/>
      <c r="O27" s="36"/>
      <c r="P27" s="133"/>
      <c r="Q27" s="83"/>
      <c r="R27" s="14"/>
      <c r="S27" s="133"/>
      <c r="T27" s="11"/>
    </row>
    <row r="28" spans="1:20" ht="51" customHeight="1" x14ac:dyDescent="0.25">
      <c r="A28" s="132">
        <v>4</v>
      </c>
      <c r="B28" s="52" t="s">
        <v>103</v>
      </c>
      <c r="C28" s="134"/>
      <c r="D28" s="134"/>
      <c r="E28" s="133"/>
      <c r="F28" s="133"/>
      <c r="G28" s="13"/>
      <c r="H28" s="121"/>
      <c r="I28" s="121"/>
      <c r="J28" s="121"/>
      <c r="K28" s="120">
        <f>SUM(K25:K27)</f>
        <v>3103.5439800000004</v>
      </c>
      <c r="L28" s="182"/>
      <c r="M28" s="120"/>
      <c r="N28" s="125" t="s">
        <v>99</v>
      </c>
      <c r="O28" s="134" t="s">
        <v>99</v>
      </c>
      <c r="P28" s="134" t="s">
        <v>99</v>
      </c>
      <c r="Q28" s="134" t="s">
        <v>99</v>
      </c>
      <c r="R28" s="134" t="s">
        <v>99</v>
      </c>
      <c r="S28" s="134" t="s">
        <v>99</v>
      </c>
      <c r="T28" s="133" t="s">
        <v>99</v>
      </c>
    </row>
    <row r="29" spans="1:20" ht="65.25" customHeight="1" x14ac:dyDescent="0.25">
      <c r="A29" s="136">
        <v>5</v>
      </c>
      <c r="B29" s="12" t="s">
        <v>180</v>
      </c>
      <c r="C29" s="8"/>
      <c r="D29" s="133"/>
      <c r="E29" s="133"/>
      <c r="F29" s="133"/>
      <c r="G29" s="13"/>
      <c r="H29" s="120"/>
      <c r="I29" s="120"/>
      <c r="J29" s="120"/>
      <c r="K29" s="120">
        <f>K28*1.053</f>
        <v>3268.03181094</v>
      </c>
      <c r="L29" s="182"/>
      <c r="M29" s="120">
        <f>K29-L25</f>
        <v>423.3678109399998</v>
      </c>
      <c r="N29" s="32"/>
      <c r="O29" s="32"/>
    </row>
    <row r="30" spans="1:20" s="10" customFormat="1" ht="21" customHeight="1" x14ac:dyDescent="0.25">
      <c r="A30" s="181" t="s">
        <v>205</v>
      </c>
      <c r="B30" s="181"/>
      <c r="C30" s="181"/>
      <c r="D30" s="181"/>
      <c r="E30" s="181"/>
      <c r="F30" s="181"/>
      <c r="G30" s="181"/>
      <c r="H30" s="181"/>
      <c r="I30" s="181"/>
      <c r="J30" s="181"/>
      <c r="K30" s="181"/>
      <c r="L30" s="181"/>
      <c r="M30" s="181"/>
      <c r="N30" s="135"/>
      <c r="O30" s="11"/>
      <c r="P30" s="133"/>
      <c r="Q30" s="11"/>
      <c r="R30" s="133"/>
      <c r="S30" s="11"/>
      <c r="T30" s="133"/>
    </row>
    <row r="31" spans="1:20" s="10" customFormat="1" ht="31.5" x14ac:dyDescent="0.25">
      <c r="A31" s="136">
        <v>1</v>
      </c>
      <c r="B31" s="12" t="s">
        <v>178</v>
      </c>
      <c r="C31" s="133">
        <v>0.4</v>
      </c>
      <c r="D31" s="133" t="s">
        <v>179</v>
      </c>
      <c r="E31" s="133" t="s">
        <v>22</v>
      </c>
      <c r="F31" s="133">
        <v>2.11</v>
      </c>
      <c r="G31" s="133" t="s">
        <v>184</v>
      </c>
      <c r="H31" s="120">
        <v>949.02</v>
      </c>
      <c r="I31" s="120" t="s">
        <v>124</v>
      </c>
      <c r="J31" s="120">
        <v>1.03</v>
      </c>
      <c r="K31" s="120">
        <f>F31*H31*J31</f>
        <v>2062.5051659999999</v>
      </c>
      <c r="L31" s="182">
        <v>2402.9279999999999</v>
      </c>
      <c r="M31" s="120"/>
      <c r="N31" s="135" t="s">
        <v>99</v>
      </c>
      <c r="O31" s="133" t="s">
        <v>99</v>
      </c>
      <c r="P31" s="133" t="s">
        <v>99</v>
      </c>
      <c r="Q31" s="133" t="s">
        <v>99</v>
      </c>
      <c r="R31" s="133" t="s">
        <v>99</v>
      </c>
      <c r="S31" s="133" t="s">
        <v>99</v>
      </c>
      <c r="T31" s="133" t="s">
        <v>99</v>
      </c>
    </row>
    <row r="32" spans="1:20" s="10" customFormat="1" ht="31.5" x14ac:dyDescent="0.25">
      <c r="A32" s="132">
        <v>2</v>
      </c>
      <c r="B32" s="12" t="s">
        <v>185</v>
      </c>
      <c r="C32" s="133">
        <v>0.4</v>
      </c>
      <c r="D32" s="131" t="s">
        <v>188</v>
      </c>
      <c r="E32" s="133" t="s">
        <v>22</v>
      </c>
      <c r="F32" s="133">
        <v>1.575</v>
      </c>
      <c r="G32" s="11" t="s">
        <v>189</v>
      </c>
      <c r="H32" s="120">
        <v>547.16</v>
      </c>
      <c r="I32" s="120" t="s">
        <v>124</v>
      </c>
      <c r="J32" s="120">
        <v>1.04</v>
      </c>
      <c r="K32" s="120">
        <f t="shared" ref="K32:K33" si="1">F32*H32*J32</f>
        <v>896.24807999999996</v>
      </c>
      <c r="L32" s="182"/>
      <c r="M32" s="120"/>
      <c r="N32" s="135" t="s">
        <v>99</v>
      </c>
      <c r="O32" s="36" t="s">
        <v>99</v>
      </c>
      <c r="P32" s="133" t="s">
        <v>99</v>
      </c>
      <c r="Q32" s="83" t="s">
        <v>99</v>
      </c>
      <c r="R32" s="14" t="s">
        <v>99</v>
      </c>
      <c r="S32" s="133" t="s">
        <v>99</v>
      </c>
      <c r="T32" s="11" t="s">
        <v>99</v>
      </c>
    </row>
    <row r="33" spans="1:20" s="10" customFormat="1" ht="31.5" x14ac:dyDescent="0.25">
      <c r="A33" s="136">
        <v>3</v>
      </c>
      <c r="B33" s="12" t="s">
        <v>185</v>
      </c>
      <c r="C33" s="133">
        <v>0.4</v>
      </c>
      <c r="D33" s="134" t="s">
        <v>186</v>
      </c>
      <c r="E33" s="133" t="s">
        <v>22</v>
      </c>
      <c r="F33" s="133">
        <v>0.53500000000000003</v>
      </c>
      <c r="G33" s="11" t="s">
        <v>187</v>
      </c>
      <c r="H33" s="120">
        <v>405.81</v>
      </c>
      <c r="I33" s="120" t="s">
        <v>124</v>
      </c>
      <c r="J33" s="120">
        <v>1.04</v>
      </c>
      <c r="K33" s="120">
        <f t="shared" si="1"/>
        <v>225.79268400000001</v>
      </c>
      <c r="L33" s="182"/>
      <c r="M33" s="120"/>
      <c r="N33" s="135"/>
      <c r="O33" s="36"/>
      <c r="P33" s="133"/>
      <c r="Q33" s="83"/>
      <c r="R33" s="14"/>
      <c r="S33" s="133"/>
      <c r="T33" s="11"/>
    </row>
    <row r="34" spans="1:20" ht="51" customHeight="1" x14ac:dyDescent="0.25">
      <c r="A34" s="132">
        <v>4</v>
      </c>
      <c r="B34" s="52" t="s">
        <v>103</v>
      </c>
      <c r="C34" s="134"/>
      <c r="D34" s="134"/>
      <c r="E34" s="133"/>
      <c r="F34" s="133"/>
      <c r="G34" s="13"/>
      <c r="H34" s="121"/>
      <c r="I34" s="121"/>
      <c r="J34" s="121"/>
      <c r="K34" s="120">
        <f>SUM(K31:K33)</f>
        <v>3184.5459299999998</v>
      </c>
      <c r="L34" s="182"/>
      <c r="M34" s="120"/>
      <c r="N34" s="125" t="s">
        <v>99</v>
      </c>
      <c r="O34" s="134" t="s">
        <v>99</v>
      </c>
      <c r="P34" s="134" t="s">
        <v>99</v>
      </c>
      <c r="Q34" s="134" t="s">
        <v>99</v>
      </c>
      <c r="R34" s="134" t="s">
        <v>99</v>
      </c>
      <c r="S34" s="134" t="s">
        <v>99</v>
      </c>
      <c r="T34" s="133" t="s">
        <v>99</v>
      </c>
    </row>
    <row r="35" spans="1:20" ht="65.25" customHeight="1" x14ac:dyDescent="0.25">
      <c r="A35" s="136">
        <v>5</v>
      </c>
      <c r="B35" s="12" t="s">
        <v>180</v>
      </c>
      <c r="C35" s="8"/>
      <c r="D35" s="133"/>
      <c r="E35" s="133"/>
      <c r="F35" s="133"/>
      <c r="G35" s="13"/>
      <c r="H35" s="120"/>
      <c r="I35" s="120"/>
      <c r="J35" s="120"/>
      <c r="K35" s="120">
        <f>K34*1.053</f>
        <v>3353.3268642899998</v>
      </c>
      <c r="L35" s="182"/>
      <c r="M35" s="120">
        <f>K35-L31</f>
        <v>950.39886428999989</v>
      </c>
      <c r="N35" s="32"/>
      <c r="O35" s="32"/>
    </row>
    <row r="36" spans="1:20" s="10" customFormat="1" ht="21" customHeight="1" x14ac:dyDescent="0.25">
      <c r="A36" s="181" t="s">
        <v>206</v>
      </c>
      <c r="B36" s="181"/>
      <c r="C36" s="181"/>
      <c r="D36" s="181"/>
      <c r="E36" s="181"/>
      <c r="F36" s="181"/>
      <c r="G36" s="181"/>
      <c r="H36" s="181"/>
      <c r="I36" s="181"/>
      <c r="J36" s="181"/>
      <c r="K36" s="181"/>
      <c r="L36" s="181"/>
      <c r="M36" s="181"/>
      <c r="N36" s="135"/>
      <c r="O36" s="11"/>
      <c r="P36" s="133"/>
      <c r="Q36" s="11"/>
      <c r="R36" s="133"/>
      <c r="S36" s="11"/>
      <c r="T36" s="133"/>
    </row>
    <row r="37" spans="1:20" s="10" customFormat="1" ht="31.5" x14ac:dyDescent="0.25">
      <c r="A37" s="136">
        <v>1</v>
      </c>
      <c r="B37" s="12" t="s">
        <v>178</v>
      </c>
      <c r="C37" s="133">
        <v>0.4</v>
      </c>
      <c r="D37" s="133" t="s">
        <v>179</v>
      </c>
      <c r="E37" s="133" t="s">
        <v>22</v>
      </c>
      <c r="F37" s="133">
        <v>0.315</v>
      </c>
      <c r="G37" s="133" t="s">
        <v>184</v>
      </c>
      <c r="H37" s="120">
        <v>949.02</v>
      </c>
      <c r="I37" s="120" t="s">
        <v>124</v>
      </c>
      <c r="J37" s="120">
        <v>1.03</v>
      </c>
      <c r="K37" s="120">
        <f>F37*H37*J37</f>
        <v>307.909539</v>
      </c>
      <c r="L37" s="182">
        <v>439.39699999999999</v>
      </c>
      <c r="M37" s="120"/>
      <c r="N37" s="135" t="s">
        <v>99</v>
      </c>
      <c r="O37" s="133" t="s">
        <v>99</v>
      </c>
      <c r="P37" s="133" t="s">
        <v>99</v>
      </c>
      <c r="Q37" s="133" t="s">
        <v>99</v>
      </c>
      <c r="R37" s="133" t="s">
        <v>99</v>
      </c>
      <c r="S37" s="133" t="s">
        <v>99</v>
      </c>
      <c r="T37" s="133" t="s">
        <v>99</v>
      </c>
    </row>
    <row r="38" spans="1:20" s="10" customFormat="1" ht="31.5" x14ac:dyDescent="0.25">
      <c r="A38" s="132">
        <v>2</v>
      </c>
      <c r="B38" s="12" t="s">
        <v>185</v>
      </c>
      <c r="C38" s="133">
        <v>0.4</v>
      </c>
      <c r="D38" s="131" t="s">
        <v>188</v>
      </c>
      <c r="E38" s="133" t="s">
        <v>22</v>
      </c>
      <c r="F38" s="133">
        <v>0.16500000000000001</v>
      </c>
      <c r="G38" s="11" t="s">
        <v>189</v>
      </c>
      <c r="H38" s="120">
        <v>547.16</v>
      </c>
      <c r="I38" s="120" t="s">
        <v>124</v>
      </c>
      <c r="J38" s="120">
        <v>1.04</v>
      </c>
      <c r="K38" s="120">
        <f t="shared" ref="K38:K39" si="2">F38*H38*J38</f>
        <v>93.892656000000002</v>
      </c>
      <c r="L38" s="182"/>
      <c r="M38" s="120"/>
      <c r="N38" s="135" t="s">
        <v>99</v>
      </c>
      <c r="O38" s="36" t="s">
        <v>99</v>
      </c>
      <c r="P38" s="133" t="s">
        <v>99</v>
      </c>
      <c r="Q38" s="83" t="s">
        <v>99</v>
      </c>
      <c r="R38" s="14" t="s">
        <v>99</v>
      </c>
      <c r="S38" s="133" t="s">
        <v>99</v>
      </c>
      <c r="T38" s="11" t="s">
        <v>99</v>
      </c>
    </row>
    <row r="39" spans="1:20" s="10" customFormat="1" ht="31.5" x14ac:dyDescent="0.25">
      <c r="A39" s="136">
        <v>3</v>
      </c>
      <c r="B39" s="12" t="s">
        <v>185</v>
      </c>
      <c r="C39" s="133">
        <v>0.4</v>
      </c>
      <c r="D39" s="134" t="s">
        <v>186</v>
      </c>
      <c r="E39" s="133" t="s">
        <v>22</v>
      </c>
      <c r="F39" s="133">
        <v>0.15</v>
      </c>
      <c r="G39" s="11" t="s">
        <v>187</v>
      </c>
      <c r="H39" s="120">
        <v>405.81</v>
      </c>
      <c r="I39" s="120" t="s">
        <v>124</v>
      </c>
      <c r="J39" s="120">
        <v>1.04</v>
      </c>
      <c r="K39" s="120">
        <f t="shared" si="2"/>
        <v>63.306359999999998</v>
      </c>
      <c r="L39" s="182"/>
      <c r="M39" s="120"/>
      <c r="N39" s="135"/>
      <c r="O39" s="36"/>
      <c r="P39" s="133"/>
      <c r="Q39" s="83"/>
      <c r="R39" s="14"/>
      <c r="S39" s="133"/>
      <c r="T39" s="11"/>
    </row>
    <row r="40" spans="1:20" ht="51" customHeight="1" x14ac:dyDescent="0.25">
      <c r="A40" s="132">
        <v>4</v>
      </c>
      <c r="B40" s="52" t="s">
        <v>103</v>
      </c>
      <c r="C40" s="134"/>
      <c r="D40" s="134"/>
      <c r="E40" s="133"/>
      <c r="F40" s="133"/>
      <c r="G40" s="13"/>
      <c r="H40" s="121"/>
      <c r="I40" s="121"/>
      <c r="J40" s="121"/>
      <c r="K40" s="120">
        <f>SUM(K37:K39)</f>
        <v>465.10855499999997</v>
      </c>
      <c r="L40" s="182"/>
      <c r="M40" s="120"/>
      <c r="N40" s="125" t="s">
        <v>99</v>
      </c>
      <c r="O40" s="134" t="s">
        <v>99</v>
      </c>
      <c r="P40" s="134" t="s">
        <v>99</v>
      </c>
      <c r="Q40" s="134" t="s">
        <v>99</v>
      </c>
      <c r="R40" s="134" t="s">
        <v>99</v>
      </c>
      <c r="S40" s="134" t="s">
        <v>99</v>
      </c>
      <c r="T40" s="133" t="s">
        <v>99</v>
      </c>
    </row>
    <row r="41" spans="1:20" ht="65.25" customHeight="1" x14ac:dyDescent="0.25">
      <c r="A41" s="136">
        <v>5</v>
      </c>
      <c r="B41" s="12" t="s">
        <v>180</v>
      </c>
      <c r="C41" s="8"/>
      <c r="D41" s="133"/>
      <c r="E41" s="133"/>
      <c r="F41" s="133"/>
      <c r="G41" s="13"/>
      <c r="H41" s="120"/>
      <c r="I41" s="120"/>
      <c r="J41" s="120"/>
      <c r="K41" s="120">
        <f>K40*1.053</f>
        <v>489.75930841499991</v>
      </c>
      <c r="L41" s="182"/>
      <c r="M41" s="120">
        <f>K41-L37</f>
        <v>50.362308414999916</v>
      </c>
      <c r="N41" s="32"/>
      <c r="O41" s="32"/>
    </row>
    <row r="42" spans="1:20" s="10" customFormat="1" ht="21" customHeight="1" x14ac:dyDescent="0.25">
      <c r="A42" s="181" t="s">
        <v>207</v>
      </c>
      <c r="B42" s="181"/>
      <c r="C42" s="181"/>
      <c r="D42" s="181"/>
      <c r="E42" s="181"/>
      <c r="F42" s="181"/>
      <c r="G42" s="181"/>
      <c r="H42" s="181"/>
      <c r="I42" s="181"/>
      <c r="J42" s="181"/>
      <c r="K42" s="181"/>
      <c r="L42" s="181"/>
      <c r="M42" s="181"/>
      <c r="N42" s="135"/>
      <c r="O42" s="11"/>
      <c r="P42" s="133"/>
      <c r="Q42" s="11"/>
      <c r="R42" s="133"/>
      <c r="S42" s="11"/>
      <c r="T42" s="133"/>
    </row>
    <row r="43" spans="1:20" s="10" customFormat="1" ht="31.5" x14ac:dyDescent="0.25">
      <c r="A43" s="136">
        <v>1</v>
      </c>
      <c r="B43" s="12" t="s">
        <v>178</v>
      </c>
      <c r="C43" s="133">
        <v>0.4</v>
      </c>
      <c r="D43" s="133" t="s">
        <v>179</v>
      </c>
      <c r="E43" s="133" t="s">
        <v>22</v>
      </c>
      <c r="F43" s="133">
        <v>1.405</v>
      </c>
      <c r="G43" s="133" t="s">
        <v>184</v>
      </c>
      <c r="H43" s="120">
        <v>949.02</v>
      </c>
      <c r="I43" s="120" t="s">
        <v>124</v>
      </c>
      <c r="J43" s="120">
        <v>1.03</v>
      </c>
      <c r="K43" s="120">
        <f>F43*H43*J43</f>
        <v>1373.3742930000001</v>
      </c>
      <c r="L43" s="182">
        <v>1648.7170000000001</v>
      </c>
      <c r="M43" s="120"/>
      <c r="N43" s="135" t="s">
        <v>99</v>
      </c>
      <c r="O43" s="133" t="s">
        <v>99</v>
      </c>
      <c r="P43" s="133" t="s">
        <v>99</v>
      </c>
      <c r="Q43" s="133" t="s">
        <v>99</v>
      </c>
      <c r="R43" s="133" t="s">
        <v>99</v>
      </c>
      <c r="S43" s="133" t="s">
        <v>99</v>
      </c>
      <c r="T43" s="133" t="s">
        <v>99</v>
      </c>
    </row>
    <row r="44" spans="1:20" s="10" customFormat="1" ht="31.5" x14ac:dyDescent="0.25">
      <c r="A44" s="132">
        <v>2</v>
      </c>
      <c r="B44" s="12" t="s">
        <v>185</v>
      </c>
      <c r="C44" s="133">
        <v>0.4</v>
      </c>
      <c r="D44" s="131" t="s">
        <v>188</v>
      </c>
      <c r="E44" s="133" t="s">
        <v>22</v>
      </c>
      <c r="F44" s="133">
        <v>0.92</v>
      </c>
      <c r="G44" s="11" t="s">
        <v>189</v>
      </c>
      <c r="H44" s="120">
        <v>547.16</v>
      </c>
      <c r="I44" s="120" t="s">
        <v>124</v>
      </c>
      <c r="J44" s="120">
        <v>1.04</v>
      </c>
      <c r="K44" s="120">
        <f t="shared" ref="K44:K45" si="3">F44*H44*J44</f>
        <v>523.52268800000002</v>
      </c>
      <c r="L44" s="182"/>
      <c r="M44" s="120"/>
      <c r="N44" s="135" t="s">
        <v>99</v>
      </c>
      <c r="O44" s="36" t="s">
        <v>99</v>
      </c>
      <c r="P44" s="133" t="s">
        <v>99</v>
      </c>
      <c r="Q44" s="83" t="s">
        <v>99</v>
      </c>
      <c r="R44" s="14" t="s">
        <v>99</v>
      </c>
      <c r="S44" s="133" t="s">
        <v>99</v>
      </c>
      <c r="T44" s="11" t="s">
        <v>99</v>
      </c>
    </row>
    <row r="45" spans="1:20" s="10" customFormat="1" ht="31.5" x14ac:dyDescent="0.25">
      <c r="A45" s="136">
        <v>3</v>
      </c>
      <c r="B45" s="12" t="s">
        <v>185</v>
      </c>
      <c r="C45" s="133">
        <v>0.4</v>
      </c>
      <c r="D45" s="134" t="s">
        <v>186</v>
      </c>
      <c r="E45" s="133" t="s">
        <v>22</v>
      </c>
      <c r="F45" s="133">
        <v>0.48499999999999999</v>
      </c>
      <c r="G45" s="11" t="s">
        <v>187</v>
      </c>
      <c r="H45" s="120">
        <v>405.81</v>
      </c>
      <c r="I45" s="120" t="s">
        <v>124</v>
      </c>
      <c r="J45" s="120">
        <v>1.04</v>
      </c>
      <c r="K45" s="120">
        <f t="shared" si="3"/>
        <v>204.69056399999999</v>
      </c>
      <c r="L45" s="182"/>
      <c r="M45" s="120"/>
      <c r="N45" s="135"/>
      <c r="O45" s="36"/>
      <c r="P45" s="133"/>
      <c r="Q45" s="83"/>
      <c r="R45" s="14"/>
      <c r="S45" s="133"/>
      <c r="T45" s="11"/>
    </row>
    <row r="46" spans="1:20" ht="51" customHeight="1" x14ac:dyDescent="0.25">
      <c r="A46" s="132">
        <v>4</v>
      </c>
      <c r="B46" s="52" t="s">
        <v>103</v>
      </c>
      <c r="C46" s="134"/>
      <c r="D46" s="134"/>
      <c r="E46" s="133"/>
      <c r="F46" s="133"/>
      <c r="G46" s="13"/>
      <c r="H46" s="121"/>
      <c r="I46" s="121"/>
      <c r="J46" s="121"/>
      <c r="K46" s="120">
        <f>SUM(K43:K45)</f>
        <v>2101.5875450000003</v>
      </c>
      <c r="L46" s="182"/>
      <c r="M46" s="120"/>
      <c r="N46" s="125" t="s">
        <v>99</v>
      </c>
      <c r="O46" s="134" t="s">
        <v>99</v>
      </c>
      <c r="P46" s="134" t="s">
        <v>99</v>
      </c>
      <c r="Q46" s="134" t="s">
        <v>99</v>
      </c>
      <c r="R46" s="134" t="s">
        <v>99</v>
      </c>
      <c r="S46" s="134" t="s">
        <v>99</v>
      </c>
      <c r="T46" s="133" t="s">
        <v>99</v>
      </c>
    </row>
    <row r="47" spans="1:20" ht="65.25" customHeight="1" x14ac:dyDescent="0.25">
      <c r="A47" s="136">
        <v>5</v>
      </c>
      <c r="B47" s="12" t="s">
        <v>180</v>
      </c>
      <c r="C47" s="8"/>
      <c r="D47" s="133"/>
      <c r="E47" s="133"/>
      <c r="F47" s="133"/>
      <c r="G47" s="13"/>
      <c r="H47" s="120"/>
      <c r="I47" s="120"/>
      <c r="J47" s="120"/>
      <c r="K47" s="120">
        <f>K46*1.053</f>
        <v>2212.9716848850003</v>
      </c>
      <c r="L47" s="182"/>
      <c r="M47" s="120">
        <f>K47-L43</f>
        <v>564.25468488500019</v>
      </c>
      <c r="N47" s="32"/>
      <c r="O47" s="32"/>
    </row>
    <row r="48" spans="1:20" s="10" customFormat="1" ht="21" customHeight="1" x14ac:dyDescent="0.25">
      <c r="A48" s="181" t="s">
        <v>208</v>
      </c>
      <c r="B48" s="181"/>
      <c r="C48" s="181"/>
      <c r="D48" s="181"/>
      <c r="E48" s="181"/>
      <c r="F48" s="181"/>
      <c r="G48" s="181"/>
      <c r="H48" s="181"/>
      <c r="I48" s="181"/>
      <c r="J48" s="181"/>
      <c r="K48" s="181"/>
      <c r="L48" s="181"/>
      <c r="M48" s="181"/>
      <c r="N48" s="135"/>
      <c r="O48" s="11"/>
      <c r="P48" s="133"/>
      <c r="Q48" s="11"/>
      <c r="R48" s="133"/>
      <c r="S48" s="11"/>
      <c r="T48" s="133"/>
    </row>
    <row r="49" spans="1:20" s="10" customFormat="1" ht="31.5" x14ac:dyDescent="0.25">
      <c r="A49" s="136">
        <v>1</v>
      </c>
      <c r="B49" s="12" t="s">
        <v>178</v>
      </c>
      <c r="C49" s="133">
        <v>0.4</v>
      </c>
      <c r="D49" s="133" t="s">
        <v>179</v>
      </c>
      <c r="E49" s="133" t="s">
        <v>22</v>
      </c>
      <c r="F49" s="133">
        <v>0.70199999999999996</v>
      </c>
      <c r="G49" s="133" t="s">
        <v>184</v>
      </c>
      <c r="H49" s="120">
        <v>949.02</v>
      </c>
      <c r="I49" s="120" t="s">
        <v>124</v>
      </c>
      <c r="J49" s="120">
        <v>1.03</v>
      </c>
      <c r="K49" s="120">
        <f>F49*H49*J49</f>
        <v>686.19840120000003</v>
      </c>
      <c r="L49" s="182">
        <v>1204.298</v>
      </c>
      <c r="M49" s="120"/>
      <c r="N49" s="135" t="s">
        <v>99</v>
      </c>
      <c r="O49" s="133" t="s">
        <v>99</v>
      </c>
      <c r="P49" s="133" t="s">
        <v>99</v>
      </c>
      <c r="Q49" s="133" t="s">
        <v>99</v>
      </c>
      <c r="R49" s="133" t="s">
        <v>99</v>
      </c>
      <c r="S49" s="133" t="s">
        <v>99</v>
      </c>
      <c r="T49" s="133" t="s">
        <v>99</v>
      </c>
    </row>
    <row r="50" spans="1:20" s="10" customFormat="1" ht="31.5" x14ac:dyDescent="0.25">
      <c r="A50" s="132">
        <v>2</v>
      </c>
      <c r="B50" s="12" t="s">
        <v>185</v>
      </c>
      <c r="C50" s="133">
        <v>0.4</v>
      </c>
      <c r="D50" s="131" t="s">
        <v>188</v>
      </c>
      <c r="E50" s="133" t="s">
        <v>22</v>
      </c>
      <c r="F50" s="133">
        <v>0.58699999999999997</v>
      </c>
      <c r="G50" s="11" t="s">
        <v>189</v>
      </c>
      <c r="H50" s="120">
        <v>547.16</v>
      </c>
      <c r="I50" s="120" t="s">
        <v>124</v>
      </c>
      <c r="J50" s="120">
        <v>1.04</v>
      </c>
      <c r="K50" s="120">
        <f t="shared" ref="K50:K51" si="4">F50*H50*J50</f>
        <v>334.03023679999995</v>
      </c>
      <c r="L50" s="182"/>
      <c r="M50" s="120"/>
      <c r="N50" s="135" t="s">
        <v>99</v>
      </c>
      <c r="O50" s="36" t="s">
        <v>99</v>
      </c>
      <c r="P50" s="133" t="s">
        <v>99</v>
      </c>
      <c r="Q50" s="83" t="s">
        <v>99</v>
      </c>
      <c r="R50" s="14" t="s">
        <v>99</v>
      </c>
      <c r="S50" s="133" t="s">
        <v>99</v>
      </c>
      <c r="T50" s="11" t="s">
        <v>99</v>
      </c>
    </row>
    <row r="51" spans="1:20" s="10" customFormat="1" ht="31.5" x14ac:dyDescent="0.25">
      <c r="A51" s="136">
        <v>3</v>
      </c>
      <c r="B51" s="12" t="s">
        <v>185</v>
      </c>
      <c r="C51" s="133">
        <v>0.4</v>
      </c>
      <c r="D51" s="134" t="s">
        <v>186</v>
      </c>
      <c r="E51" s="133" t="s">
        <v>22</v>
      </c>
      <c r="F51" s="133">
        <v>0.115</v>
      </c>
      <c r="G51" s="11" t="s">
        <v>187</v>
      </c>
      <c r="H51" s="120">
        <v>405.81</v>
      </c>
      <c r="I51" s="120" t="s">
        <v>124</v>
      </c>
      <c r="J51" s="120">
        <v>1.04</v>
      </c>
      <c r="K51" s="120">
        <f t="shared" si="4"/>
        <v>48.534876000000004</v>
      </c>
      <c r="L51" s="182"/>
      <c r="M51" s="120"/>
      <c r="N51" s="135"/>
      <c r="O51" s="36"/>
      <c r="P51" s="133"/>
      <c r="Q51" s="83"/>
      <c r="R51" s="14"/>
      <c r="S51" s="133"/>
      <c r="T51" s="11"/>
    </row>
    <row r="52" spans="1:20" s="10" customFormat="1" ht="31.5" x14ac:dyDescent="0.25">
      <c r="A52" s="143">
        <v>4</v>
      </c>
      <c r="B52" s="12" t="s">
        <v>196</v>
      </c>
      <c r="C52" s="140">
        <v>0.4</v>
      </c>
      <c r="D52" s="141" t="s">
        <v>197</v>
      </c>
      <c r="E52" s="140" t="s">
        <v>22</v>
      </c>
      <c r="F52" s="140">
        <v>0.70199999999999996</v>
      </c>
      <c r="G52" s="11" t="s">
        <v>198</v>
      </c>
      <c r="H52" s="120">
        <v>300.27</v>
      </c>
      <c r="I52" s="120" t="s">
        <v>124</v>
      </c>
      <c r="J52" s="120">
        <v>1.48</v>
      </c>
      <c r="K52" s="120">
        <f>F52*H52*J52</f>
        <v>311.9685192</v>
      </c>
      <c r="L52" s="182"/>
      <c r="M52" s="120"/>
      <c r="N52" s="142"/>
      <c r="O52" s="36"/>
      <c r="P52" s="140"/>
      <c r="Q52" s="83"/>
      <c r="R52" s="14"/>
      <c r="S52" s="140"/>
      <c r="T52" s="11"/>
    </row>
    <row r="53" spans="1:20" ht="51" customHeight="1" x14ac:dyDescent="0.25">
      <c r="A53" s="132">
        <v>5</v>
      </c>
      <c r="B53" s="52" t="s">
        <v>103</v>
      </c>
      <c r="C53" s="134"/>
      <c r="D53" s="134"/>
      <c r="E53" s="133"/>
      <c r="F53" s="133"/>
      <c r="G53" s="13"/>
      <c r="H53" s="121"/>
      <c r="I53" s="121"/>
      <c r="J53" s="121"/>
      <c r="K53" s="120">
        <f>SUM(K49:K52)</f>
        <v>1380.7320331999999</v>
      </c>
      <c r="L53" s="182"/>
      <c r="M53" s="120"/>
      <c r="N53" s="125" t="s">
        <v>99</v>
      </c>
      <c r="O53" s="134" t="s">
        <v>99</v>
      </c>
      <c r="P53" s="134" t="s">
        <v>99</v>
      </c>
      <c r="Q53" s="134" t="s">
        <v>99</v>
      </c>
      <c r="R53" s="134" t="s">
        <v>99</v>
      </c>
      <c r="S53" s="134" t="s">
        <v>99</v>
      </c>
      <c r="T53" s="133" t="s">
        <v>99</v>
      </c>
    </row>
    <row r="54" spans="1:20" ht="65.25" customHeight="1" x14ac:dyDescent="0.25">
      <c r="A54" s="143">
        <v>6</v>
      </c>
      <c r="B54" s="12" t="s">
        <v>180</v>
      </c>
      <c r="C54" s="8"/>
      <c r="D54" s="133"/>
      <c r="E54" s="133"/>
      <c r="F54" s="133"/>
      <c r="G54" s="13"/>
      <c r="H54" s="120"/>
      <c r="I54" s="120"/>
      <c r="J54" s="120"/>
      <c r="K54" s="120">
        <f>K53*1.053</f>
        <v>1453.9108309595999</v>
      </c>
      <c r="L54" s="182"/>
      <c r="M54" s="120">
        <f>K54-L49</f>
        <v>249.61283095959993</v>
      </c>
      <c r="N54" s="32"/>
      <c r="O54" s="32"/>
    </row>
    <row r="55" spans="1:20" s="10" customFormat="1" ht="21" customHeight="1" x14ac:dyDescent="0.25">
      <c r="A55" s="181" t="s">
        <v>209</v>
      </c>
      <c r="B55" s="181"/>
      <c r="C55" s="181"/>
      <c r="D55" s="181"/>
      <c r="E55" s="181"/>
      <c r="F55" s="181"/>
      <c r="G55" s="181"/>
      <c r="H55" s="181"/>
      <c r="I55" s="181"/>
      <c r="J55" s="181"/>
      <c r="K55" s="181"/>
      <c r="L55" s="181"/>
      <c r="M55" s="181"/>
      <c r="N55" s="135"/>
      <c r="O55" s="11"/>
      <c r="P55" s="133"/>
      <c r="Q55" s="11"/>
      <c r="R55" s="133"/>
      <c r="S55" s="11"/>
      <c r="T55" s="133"/>
    </row>
    <row r="56" spans="1:20" s="10" customFormat="1" ht="31.5" x14ac:dyDescent="0.25">
      <c r="A56" s="136">
        <v>1</v>
      </c>
      <c r="B56" s="12" t="s">
        <v>178</v>
      </c>
      <c r="C56" s="133">
        <v>0.4</v>
      </c>
      <c r="D56" s="133" t="s">
        <v>179</v>
      </c>
      <c r="E56" s="133" t="s">
        <v>22</v>
      </c>
      <c r="F56" s="133">
        <v>1.202</v>
      </c>
      <c r="G56" s="133" t="s">
        <v>184</v>
      </c>
      <c r="H56" s="120">
        <v>949.02</v>
      </c>
      <c r="I56" s="120" t="s">
        <v>124</v>
      </c>
      <c r="J56" s="120">
        <v>1.03</v>
      </c>
      <c r="K56" s="120">
        <f>F56*H56*J56</f>
        <v>1174.9437011999999</v>
      </c>
      <c r="L56" s="182">
        <v>1438.8420000000001</v>
      </c>
      <c r="M56" s="120"/>
      <c r="N56" s="135" t="s">
        <v>99</v>
      </c>
      <c r="O56" s="133" t="s">
        <v>99</v>
      </c>
      <c r="P56" s="133" t="s">
        <v>99</v>
      </c>
      <c r="Q56" s="133" t="s">
        <v>99</v>
      </c>
      <c r="R56" s="133" t="s">
        <v>99</v>
      </c>
      <c r="S56" s="133" t="s">
        <v>99</v>
      </c>
      <c r="T56" s="133" t="s">
        <v>99</v>
      </c>
    </row>
    <row r="57" spans="1:20" s="10" customFormat="1" ht="31.5" x14ac:dyDescent="0.25">
      <c r="A57" s="132">
        <v>2</v>
      </c>
      <c r="B57" s="12" t="s">
        <v>185</v>
      </c>
      <c r="C57" s="133">
        <v>0.4</v>
      </c>
      <c r="D57" s="131" t="s">
        <v>188</v>
      </c>
      <c r="E57" s="133" t="s">
        <v>22</v>
      </c>
      <c r="F57" s="133">
        <v>0.872</v>
      </c>
      <c r="G57" s="11" t="s">
        <v>189</v>
      </c>
      <c r="H57" s="120">
        <v>547.16</v>
      </c>
      <c r="I57" s="120" t="s">
        <v>124</v>
      </c>
      <c r="J57" s="120">
        <v>1.04</v>
      </c>
      <c r="K57" s="120">
        <f>F57*H57*J57</f>
        <v>496.20846080000001</v>
      </c>
      <c r="L57" s="182"/>
      <c r="M57" s="120"/>
      <c r="N57" s="135" t="s">
        <v>99</v>
      </c>
      <c r="O57" s="36" t="s">
        <v>99</v>
      </c>
      <c r="P57" s="133" t="s">
        <v>99</v>
      </c>
      <c r="Q57" s="83" t="s">
        <v>99</v>
      </c>
      <c r="R57" s="14" t="s">
        <v>99</v>
      </c>
      <c r="S57" s="133" t="s">
        <v>99</v>
      </c>
      <c r="T57" s="11" t="s">
        <v>99</v>
      </c>
    </row>
    <row r="58" spans="1:20" s="10" customFormat="1" ht="31.5" x14ac:dyDescent="0.25">
      <c r="A58" s="143">
        <v>3</v>
      </c>
      <c r="B58" s="12" t="s">
        <v>185</v>
      </c>
      <c r="C58" s="133">
        <v>0.4</v>
      </c>
      <c r="D58" s="134" t="s">
        <v>186</v>
      </c>
      <c r="E58" s="133" t="s">
        <v>22</v>
      </c>
      <c r="F58" s="133">
        <v>0.33</v>
      </c>
      <c r="G58" s="11" t="s">
        <v>187</v>
      </c>
      <c r="H58" s="120">
        <v>405.81</v>
      </c>
      <c r="I58" s="120" t="s">
        <v>124</v>
      </c>
      <c r="J58" s="120">
        <v>1.04</v>
      </c>
      <c r="K58" s="120">
        <f>F58*H58*J58</f>
        <v>139.27399200000002</v>
      </c>
      <c r="L58" s="182"/>
      <c r="M58" s="120"/>
      <c r="N58" s="135"/>
      <c r="O58" s="36"/>
      <c r="P58" s="133"/>
      <c r="Q58" s="83"/>
      <c r="R58" s="14"/>
      <c r="S58" s="133"/>
      <c r="T58" s="11"/>
    </row>
    <row r="59" spans="1:20" ht="51" customHeight="1" x14ac:dyDescent="0.25">
      <c r="A59" s="132">
        <v>4</v>
      </c>
      <c r="B59" s="52" t="s">
        <v>103</v>
      </c>
      <c r="C59" s="134"/>
      <c r="D59" s="134"/>
      <c r="E59" s="133"/>
      <c r="F59" s="133"/>
      <c r="G59" s="13"/>
      <c r="H59" s="121"/>
      <c r="I59" s="121"/>
      <c r="J59" s="121"/>
      <c r="K59" s="120">
        <f>SUM(K56:K58)</f>
        <v>1810.4261539999998</v>
      </c>
      <c r="L59" s="182"/>
      <c r="M59" s="120"/>
      <c r="N59" s="125" t="s">
        <v>99</v>
      </c>
      <c r="O59" s="134" t="s">
        <v>99</v>
      </c>
      <c r="P59" s="134" t="s">
        <v>99</v>
      </c>
      <c r="Q59" s="134" t="s">
        <v>99</v>
      </c>
      <c r="R59" s="134" t="s">
        <v>99</v>
      </c>
      <c r="S59" s="134" t="s">
        <v>99</v>
      </c>
      <c r="T59" s="133" t="s">
        <v>99</v>
      </c>
    </row>
    <row r="60" spans="1:20" ht="65.25" customHeight="1" x14ac:dyDescent="0.25">
      <c r="A60" s="143">
        <v>5</v>
      </c>
      <c r="B60" s="12" t="s">
        <v>180</v>
      </c>
      <c r="C60" s="8"/>
      <c r="D60" s="133"/>
      <c r="E60" s="133"/>
      <c r="F60" s="133"/>
      <c r="G60" s="13"/>
      <c r="H60" s="120"/>
      <c r="I60" s="120"/>
      <c r="J60" s="120"/>
      <c r="K60" s="120">
        <f>K59*1.053</f>
        <v>1906.3787401619995</v>
      </c>
      <c r="L60" s="182"/>
      <c r="M60" s="120">
        <f>K60-L56</f>
        <v>467.53674016199943</v>
      </c>
      <c r="N60" s="32"/>
      <c r="O60" s="32"/>
    </row>
    <row r="61" spans="1:20" ht="15.75" customHeight="1" x14ac:dyDescent="0.25">
      <c r="A61" s="181" t="s">
        <v>220</v>
      </c>
      <c r="B61" s="181"/>
      <c r="C61" s="181"/>
      <c r="D61" s="181"/>
      <c r="E61" s="181"/>
      <c r="F61" s="181"/>
      <c r="G61" s="181"/>
      <c r="H61" s="181"/>
      <c r="I61" s="181"/>
      <c r="J61" s="181"/>
      <c r="K61" s="181"/>
      <c r="L61" s="181"/>
      <c r="M61" s="181"/>
    </row>
    <row r="62" spans="1:20" ht="31.5" x14ac:dyDescent="0.25">
      <c r="A62" s="136">
        <v>1</v>
      </c>
      <c r="B62" s="12" t="s">
        <v>178</v>
      </c>
      <c r="C62" s="133">
        <v>0.4</v>
      </c>
      <c r="D62" s="133" t="s">
        <v>179</v>
      </c>
      <c r="E62" s="133" t="s">
        <v>22</v>
      </c>
      <c r="F62" s="133">
        <v>0.36499999999999999</v>
      </c>
      <c r="G62" s="133" t="s">
        <v>184</v>
      </c>
      <c r="H62" s="120">
        <v>949.02</v>
      </c>
      <c r="I62" s="120" t="s">
        <v>124</v>
      </c>
      <c r="J62" s="120">
        <v>1.03</v>
      </c>
      <c r="K62" s="120">
        <f>F62*H62*J62</f>
        <v>356.78406899999999</v>
      </c>
      <c r="L62" s="182">
        <v>572.83399999999995</v>
      </c>
      <c r="M62" s="120"/>
    </row>
    <row r="63" spans="1:20" ht="31.5" x14ac:dyDescent="0.25">
      <c r="A63" s="132">
        <v>2</v>
      </c>
      <c r="B63" s="12" t="s">
        <v>185</v>
      </c>
      <c r="C63" s="133">
        <v>0.4</v>
      </c>
      <c r="D63" s="131" t="s">
        <v>188</v>
      </c>
      <c r="E63" s="133" t="s">
        <v>22</v>
      </c>
      <c r="F63" s="133">
        <v>0.28000000000000003</v>
      </c>
      <c r="G63" s="11" t="s">
        <v>189</v>
      </c>
      <c r="H63" s="120">
        <v>547.16</v>
      </c>
      <c r="I63" s="120" t="s">
        <v>124</v>
      </c>
      <c r="J63" s="120">
        <v>1.04</v>
      </c>
      <c r="K63" s="120">
        <f>F63*H63*J63</f>
        <v>159.33299200000002</v>
      </c>
      <c r="L63" s="182"/>
      <c r="M63" s="120"/>
    </row>
    <row r="64" spans="1:20" ht="31.5" x14ac:dyDescent="0.25">
      <c r="A64" s="136">
        <v>3</v>
      </c>
      <c r="B64" s="12" t="s">
        <v>185</v>
      </c>
      <c r="C64" s="133">
        <v>0.4</v>
      </c>
      <c r="D64" s="134" t="s">
        <v>186</v>
      </c>
      <c r="E64" s="133" t="s">
        <v>22</v>
      </c>
      <c r="F64" s="133">
        <v>8.5000000000000006E-2</v>
      </c>
      <c r="G64" s="11" t="s">
        <v>187</v>
      </c>
      <c r="H64" s="120">
        <v>405.81</v>
      </c>
      <c r="I64" s="120" t="s">
        <v>124</v>
      </c>
      <c r="J64" s="120">
        <v>1.04</v>
      </c>
      <c r="K64" s="120">
        <f>F64*H64*J64</f>
        <v>35.873604</v>
      </c>
      <c r="L64" s="182"/>
      <c r="M64" s="120"/>
    </row>
    <row r="65" spans="1:13" ht="47.25" x14ac:dyDescent="0.25">
      <c r="A65" s="132">
        <v>4</v>
      </c>
      <c r="B65" s="52" t="s">
        <v>103</v>
      </c>
      <c r="C65" s="134"/>
      <c r="D65" s="134"/>
      <c r="E65" s="133"/>
      <c r="F65" s="133"/>
      <c r="G65" s="13"/>
      <c r="H65" s="121"/>
      <c r="I65" s="121"/>
      <c r="J65" s="121"/>
      <c r="K65" s="120">
        <f>SUM(K62:K64)</f>
        <v>551.99066500000004</v>
      </c>
      <c r="L65" s="182"/>
      <c r="M65" s="120"/>
    </row>
    <row r="66" spans="1:13" ht="63" x14ac:dyDescent="0.25">
      <c r="A66" s="136">
        <v>5</v>
      </c>
      <c r="B66" s="12" t="s">
        <v>180</v>
      </c>
      <c r="C66" s="8"/>
      <c r="D66" s="133"/>
      <c r="E66" s="133"/>
      <c r="F66" s="133"/>
      <c r="G66" s="13"/>
      <c r="H66" s="120"/>
      <c r="I66" s="120"/>
      <c r="J66" s="120"/>
      <c r="K66" s="120">
        <f>K65*1.053</f>
        <v>581.24617024500003</v>
      </c>
      <c r="L66" s="182"/>
      <c r="M66" s="120">
        <f>K66-L62</f>
        <v>8.4121702450000839</v>
      </c>
    </row>
    <row r="67" spans="1:13" ht="15.75" customHeight="1" x14ac:dyDescent="0.25">
      <c r="A67" s="181" t="s">
        <v>221</v>
      </c>
      <c r="B67" s="181"/>
      <c r="C67" s="181"/>
      <c r="D67" s="181"/>
      <c r="E67" s="181"/>
      <c r="F67" s="181"/>
      <c r="G67" s="181"/>
      <c r="H67" s="181"/>
      <c r="I67" s="181"/>
      <c r="J67" s="181"/>
      <c r="K67" s="181"/>
      <c r="L67" s="181"/>
      <c r="M67" s="181"/>
    </row>
    <row r="68" spans="1:13" ht="31.5" x14ac:dyDescent="0.25">
      <c r="A68" s="137">
        <v>1</v>
      </c>
      <c r="B68" s="12" t="s">
        <v>178</v>
      </c>
      <c r="C68" s="138">
        <v>0.4</v>
      </c>
      <c r="D68" s="138" t="s">
        <v>179</v>
      </c>
      <c r="E68" s="138" t="s">
        <v>22</v>
      </c>
      <c r="F68" s="138">
        <v>0.11</v>
      </c>
      <c r="G68" s="138" t="s">
        <v>210</v>
      </c>
      <c r="H68" s="120">
        <v>949.02</v>
      </c>
      <c r="I68" s="120">
        <v>1.2</v>
      </c>
      <c r="J68" s="120">
        <v>1.03</v>
      </c>
      <c r="K68" s="120">
        <f>F68*H68*J68*I68</f>
        <v>129.0287592</v>
      </c>
      <c r="L68" s="182">
        <v>181.096</v>
      </c>
      <c r="M68" s="120"/>
    </row>
    <row r="69" spans="1:13" ht="31.5" x14ac:dyDescent="0.25">
      <c r="A69" s="132">
        <v>2</v>
      </c>
      <c r="B69" s="12" t="s">
        <v>185</v>
      </c>
      <c r="C69" s="138">
        <v>0.4</v>
      </c>
      <c r="D69" s="131" t="s">
        <v>188</v>
      </c>
      <c r="E69" s="138" t="s">
        <v>22</v>
      </c>
      <c r="F69" s="138">
        <v>0.09</v>
      </c>
      <c r="G69" s="11" t="s">
        <v>189</v>
      </c>
      <c r="H69" s="120">
        <v>547.16</v>
      </c>
      <c r="I69" s="120" t="s">
        <v>124</v>
      </c>
      <c r="J69" s="120">
        <v>1.04</v>
      </c>
      <c r="K69" s="120">
        <f>F69*H69*J69</f>
        <v>51.214176000000002</v>
      </c>
      <c r="L69" s="182"/>
      <c r="M69" s="120"/>
    </row>
    <row r="70" spans="1:13" ht="31.5" x14ac:dyDescent="0.25">
      <c r="A70" s="143">
        <v>3</v>
      </c>
      <c r="B70" s="12" t="s">
        <v>185</v>
      </c>
      <c r="C70" s="138">
        <v>0.4</v>
      </c>
      <c r="D70" s="139" t="s">
        <v>186</v>
      </c>
      <c r="E70" s="138" t="s">
        <v>22</v>
      </c>
      <c r="F70" s="138">
        <v>0.02</v>
      </c>
      <c r="G70" s="11" t="s">
        <v>187</v>
      </c>
      <c r="H70" s="120">
        <v>405.81</v>
      </c>
      <c r="I70" s="120" t="s">
        <v>124</v>
      </c>
      <c r="J70" s="120">
        <v>1.04</v>
      </c>
      <c r="K70" s="120">
        <f>F70*H70*J70</f>
        <v>8.4408480000000008</v>
      </c>
      <c r="L70" s="182"/>
      <c r="M70" s="120"/>
    </row>
    <row r="71" spans="1:13" ht="47.25" x14ac:dyDescent="0.25">
      <c r="A71" s="132">
        <v>4</v>
      </c>
      <c r="B71" s="52" t="s">
        <v>103</v>
      </c>
      <c r="C71" s="139"/>
      <c r="D71" s="139"/>
      <c r="E71" s="138"/>
      <c r="F71" s="138"/>
      <c r="G71" s="13"/>
      <c r="H71" s="121"/>
      <c r="I71" s="121"/>
      <c r="J71" s="121"/>
      <c r="K71" s="120">
        <f>SUM(K68:K70)</f>
        <v>188.68378319999999</v>
      </c>
      <c r="L71" s="182"/>
      <c r="M71" s="120"/>
    </row>
    <row r="72" spans="1:13" ht="63" x14ac:dyDescent="0.25">
      <c r="A72" s="143">
        <v>5</v>
      </c>
      <c r="B72" s="12" t="s">
        <v>180</v>
      </c>
      <c r="C72" s="8"/>
      <c r="D72" s="138"/>
      <c r="E72" s="138"/>
      <c r="F72" s="138"/>
      <c r="G72" s="13"/>
      <c r="H72" s="120"/>
      <c r="I72" s="120"/>
      <c r="J72" s="120"/>
      <c r="K72" s="120">
        <f>K71*1.053</f>
        <v>198.68402370959998</v>
      </c>
      <c r="L72" s="182"/>
      <c r="M72" s="120">
        <f>K72-L68</f>
        <v>17.58802370959998</v>
      </c>
    </row>
    <row r="73" spans="1:13" ht="15.75" customHeight="1" x14ac:dyDescent="0.25">
      <c r="A73" s="181" t="s">
        <v>222</v>
      </c>
      <c r="B73" s="181"/>
      <c r="C73" s="181"/>
      <c r="D73" s="181"/>
      <c r="E73" s="181"/>
      <c r="F73" s="181"/>
      <c r="G73" s="181"/>
      <c r="H73" s="181"/>
      <c r="I73" s="181"/>
      <c r="J73" s="181"/>
      <c r="K73" s="181"/>
      <c r="L73" s="181"/>
      <c r="M73" s="181"/>
    </row>
    <row r="74" spans="1:13" ht="31.5" x14ac:dyDescent="0.25">
      <c r="A74" s="137">
        <v>1</v>
      </c>
      <c r="B74" s="12" t="s">
        <v>178</v>
      </c>
      <c r="C74" s="138">
        <v>0.4</v>
      </c>
      <c r="D74" s="138" t="s">
        <v>179</v>
      </c>
      <c r="E74" s="138" t="s">
        <v>22</v>
      </c>
      <c r="F74" s="138">
        <v>0.505</v>
      </c>
      <c r="G74" s="138" t="s">
        <v>184</v>
      </c>
      <c r="H74" s="120">
        <v>949.02</v>
      </c>
      <c r="I74" s="120" t="s">
        <v>124</v>
      </c>
      <c r="J74" s="120">
        <v>1.03</v>
      </c>
      <c r="K74" s="120">
        <f>F74*H74*J74</f>
        <v>493.63275299999998</v>
      </c>
      <c r="L74" s="182">
        <v>683.21</v>
      </c>
      <c r="M74" s="120"/>
    </row>
    <row r="75" spans="1:13" ht="31.5" x14ac:dyDescent="0.25">
      <c r="A75" s="132">
        <v>2</v>
      </c>
      <c r="B75" s="12" t="s">
        <v>185</v>
      </c>
      <c r="C75" s="138">
        <v>0.4</v>
      </c>
      <c r="D75" s="131" t="s">
        <v>188</v>
      </c>
      <c r="E75" s="138" t="s">
        <v>22</v>
      </c>
      <c r="F75" s="138">
        <v>0.35499999999999998</v>
      </c>
      <c r="G75" s="11" t="s">
        <v>189</v>
      </c>
      <c r="H75" s="120">
        <v>547.16</v>
      </c>
      <c r="I75" s="120" t="s">
        <v>124</v>
      </c>
      <c r="J75" s="120">
        <v>1.04</v>
      </c>
      <c r="K75" s="120">
        <f>F75*H75*J75</f>
        <v>202.011472</v>
      </c>
      <c r="L75" s="182"/>
      <c r="M75" s="120"/>
    </row>
    <row r="76" spans="1:13" ht="31.5" x14ac:dyDescent="0.25">
      <c r="A76" s="137">
        <v>3</v>
      </c>
      <c r="B76" s="12" t="s">
        <v>185</v>
      </c>
      <c r="C76" s="138">
        <v>0.4</v>
      </c>
      <c r="D76" s="139" t="s">
        <v>186</v>
      </c>
      <c r="E76" s="138" t="s">
        <v>22</v>
      </c>
      <c r="F76" s="138">
        <v>0.15</v>
      </c>
      <c r="G76" s="11" t="s">
        <v>187</v>
      </c>
      <c r="H76" s="120">
        <v>405.81</v>
      </c>
      <c r="I76" s="120" t="s">
        <v>124</v>
      </c>
      <c r="J76" s="120">
        <v>1.04</v>
      </c>
      <c r="K76" s="120">
        <f>F76*H76*J76</f>
        <v>63.306359999999998</v>
      </c>
      <c r="L76" s="182"/>
      <c r="M76" s="120"/>
    </row>
    <row r="77" spans="1:13" ht="47.25" x14ac:dyDescent="0.25">
      <c r="A77" s="132">
        <v>4</v>
      </c>
      <c r="B77" s="52" t="s">
        <v>103</v>
      </c>
      <c r="C77" s="139"/>
      <c r="D77" s="139"/>
      <c r="E77" s="138"/>
      <c r="F77" s="138"/>
      <c r="G77" s="13"/>
      <c r="H77" s="121"/>
      <c r="I77" s="121"/>
      <c r="J77" s="121"/>
      <c r="K77" s="120">
        <f>SUM(K74:K76)</f>
        <v>758.95058500000005</v>
      </c>
      <c r="L77" s="182"/>
      <c r="M77" s="120"/>
    </row>
    <row r="78" spans="1:13" ht="63" x14ac:dyDescent="0.25">
      <c r="A78" s="137">
        <v>5</v>
      </c>
      <c r="B78" s="12" t="s">
        <v>180</v>
      </c>
      <c r="C78" s="8"/>
      <c r="D78" s="138"/>
      <c r="E78" s="138"/>
      <c r="F78" s="138"/>
      <c r="G78" s="13"/>
      <c r="H78" s="120"/>
      <c r="I78" s="120"/>
      <c r="J78" s="120"/>
      <c r="K78" s="120">
        <f>K77*1.053</f>
        <v>799.17496600499999</v>
      </c>
      <c r="L78" s="182"/>
      <c r="M78" s="120">
        <f>K78-L74</f>
        <v>115.96496600499995</v>
      </c>
    </row>
    <row r="79" spans="1:13" ht="15.75" customHeight="1" x14ac:dyDescent="0.25">
      <c r="A79" s="181" t="s">
        <v>223</v>
      </c>
      <c r="B79" s="181"/>
      <c r="C79" s="181"/>
      <c r="D79" s="181"/>
      <c r="E79" s="181"/>
      <c r="F79" s="181"/>
      <c r="G79" s="181"/>
      <c r="H79" s="181"/>
      <c r="I79" s="181"/>
      <c r="J79" s="181"/>
      <c r="K79" s="181"/>
      <c r="L79" s="181"/>
      <c r="M79" s="181"/>
    </row>
    <row r="80" spans="1:13" ht="31.5" x14ac:dyDescent="0.25">
      <c r="A80" s="137">
        <v>1</v>
      </c>
      <c r="B80" s="12" t="s">
        <v>178</v>
      </c>
      <c r="C80" s="138">
        <v>0.4</v>
      </c>
      <c r="D80" s="138" t="s">
        <v>179</v>
      </c>
      <c r="E80" s="138" t="s">
        <v>22</v>
      </c>
      <c r="F80" s="138">
        <v>0.20499999999999999</v>
      </c>
      <c r="G80" s="138" t="s">
        <v>184</v>
      </c>
      <c r="H80" s="120">
        <v>949.02</v>
      </c>
      <c r="I80" s="120" t="s">
        <v>124</v>
      </c>
      <c r="J80" s="120">
        <v>1.03</v>
      </c>
      <c r="K80" s="120">
        <f>F80*H80*J80</f>
        <v>200.38557299999999</v>
      </c>
      <c r="L80" s="182">
        <v>345.33600000000001</v>
      </c>
      <c r="M80" s="120"/>
    </row>
    <row r="81" spans="1:13" ht="31.5" x14ac:dyDescent="0.25">
      <c r="A81" s="132">
        <v>2</v>
      </c>
      <c r="B81" s="12" t="s">
        <v>185</v>
      </c>
      <c r="C81" s="138">
        <v>0.4</v>
      </c>
      <c r="D81" s="131" t="s">
        <v>188</v>
      </c>
      <c r="E81" s="138" t="s">
        <v>22</v>
      </c>
      <c r="F81" s="138">
        <v>0.155</v>
      </c>
      <c r="G81" s="11" t="s">
        <v>189</v>
      </c>
      <c r="H81" s="120">
        <v>547.16</v>
      </c>
      <c r="I81" s="120" t="s">
        <v>124</v>
      </c>
      <c r="J81" s="120">
        <v>1.04</v>
      </c>
      <c r="K81" s="120">
        <f>F81*H81*J81</f>
        <v>88.202191999999997</v>
      </c>
      <c r="L81" s="182"/>
      <c r="M81" s="120"/>
    </row>
    <row r="82" spans="1:13" ht="31.5" x14ac:dyDescent="0.25">
      <c r="A82" s="137">
        <v>3</v>
      </c>
      <c r="B82" s="12" t="s">
        <v>185</v>
      </c>
      <c r="C82" s="138">
        <v>0.4</v>
      </c>
      <c r="D82" s="139" t="s">
        <v>186</v>
      </c>
      <c r="E82" s="138" t="s">
        <v>22</v>
      </c>
      <c r="F82" s="138">
        <v>0.05</v>
      </c>
      <c r="G82" s="11" t="s">
        <v>187</v>
      </c>
      <c r="H82" s="120">
        <v>405.81</v>
      </c>
      <c r="I82" s="120" t="s">
        <v>124</v>
      </c>
      <c r="J82" s="120">
        <v>1.04</v>
      </c>
      <c r="K82" s="120">
        <f>F82*H82*J82</f>
        <v>21.102120000000003</v>
      </c>
      <c r="L82" s="182"/>
      <c r="M82" s="120"/>
    </row>
    <row r="83" spans="1:13" ht="31.5" x14ac:dyDescent="0.25">
      <c r="A83" s="132">
        <v>4</v>
      </c>
      <c r="B83" s="12" t="s">
        <v>196</v>
      </c>
      <c r="C83" s="140">
        <v>0.4</v>
      </c>
      <c r="D83" s="141" t="s">
        <v>197</v>
      </c>
      <c r="E83" s="140" t="s">
        <v>22</v>
      </c>
      <c r="F83" s="140">
        <v>0.20499999999999999</v>
      </c>
      <c r="G83" s="11" t="s">
        <v>198</v>
      </c>
      <c r="H83" s="120">
        <v>300.27</v>
      </c>
      <c r="I83" s="120" t="s">
        <v>124</v>
      </c>
      <c r="J83" s="120">
        <v>1.48</v>
      </c>
      <c r="K83" s="120">
        <f>F83*H83*J83</f>
        <v>91.101917999999984</v>
      </c>
      <c r="L83" s="182"/>
      <c r="M83" s="120"/>
    </row>
    <row r="84" spans="1:13" ht="47.25" x14ac:dyDescent="0.25">
      <c r="A84" s="143">
        <v>5</v>
      </c>
      <c r="B84" s="52" t="s">
        <v>103</v>
      </c>
      <c r="C84" s="139"/>
      <c r="D84" s="139"/>
      <c r="E84" s="138"/>
      <c r="F84" s="138"/>
      <c r="G84" s="13"/>
      <c r="H84" s="121"/>
      <c r="I84" s="121"/>
      <c r="J84" s="121"/>
      <c r="K84" s="120">
        <f>SUM(K80:K83)</f>
        <v>400.79180299999996</v>
      </c>
      <c r="L84" s="182"/>
      <c r="M84" s="120"/>
    </row>
    <row r="85" spans="1:13" ht="63" x14ac:dyDescent="0.25">
      <c r="A85" s="132">
        <v>6</v>
      </c>
      <c r="B85" s="12" t="s">
        <v>180</v>
      </c>
      <c r="C85" s="8"/>
      <c r="D85" s="138"/>
      <c r="E85" s="138"/>
      <c r="F85" s="138"/>
      <c r="G85" s="13"/>
      <c r="H85" s="120"/>
      <c r="I85" s="120"/>
      <c r="J85" s="120"/>
      <c r="K85" s="120">
        <f>K84*1.053</f>
        <v>422.03376855899995</v>
      </c>
      <c r="L85" s="182"/>
      <c r="M85" s="120">
        <f>K85-L80</f>
        <v>76.69776855899994</v>
      </c>
    </row>
    <row r="86" spans="1:13" ht="15.75" customHeight="1" x14ac:dyDescent="0.25">
      <c r="A86" s="181" t="s">
        <v>224</v>
      </c>
      <c r="B86" s="181"/>
      <c r="C86" s="181"/>
      <c r="D86" s="181"/>
      <c r="E86" s="181"/>
      <c r="F86" s="181"/>
      <c r="G86" s="181"/>
      <c r="H86" s="181"/>
      <c r="I86" s="181"/>
      <c r="J86" s="181"/>
      <c r="K86" s="181"/>
      <c r="L86" s="181"/>
      <c r="M86" s="181"/>
    </row>
    <row r="87" spans="1:13" ht="31.5" x14ac:dyDescent="0.25">
      <c r="A87" s="137">
        <v>1</v>
      </c>
      <c r="B87" s="12" t="s">
        <v>178</v>
      </c>
      <c r="C87" s="138">
        <v>0.4</v>
      </c>
      <c r="D87" s="138" t="s">
        <v>179</v>
      </c>
      <c r="E87" s="138" t="s">
        <v>22</v>
      </c>
      <c r="F87" s="138">
        <v>0.96699999999999997</v>
      </c>
      <c r="G87" s="138" t="s">
        <v>184</v>
      </c>
      <c r="H87" s="120">
        <v>949.02</v>
      </c>
      <c r="I87" s="120" t="s">
        <v>124</v>
      </c>
      <c r="J87" s="120">
        <v>1.03</v>
      </c>
      <c r="K87" s="120">
        <f>F87*H87*J87</f>
        <v>945.23341019999998</v>
      </c>
      <c r="L87" s="182">
        <v>1356.46</v>
      </c>
      <c r="M87" s="120"/>
    </row>
    <row r="88" spans="1:13" ht="31.5" x14ac:dyDescent="0.25">
      <c r="A88" s="132">
        <v>2</v>
      </c>
      <c r="B88" s="12" t="s">
        <v>185</v>
      </c>
      <c r="C88" s="138">
        <v>0.4</v>
      </c>
      <c r="D88" s="131" t="s">
        <v>188</v>
      </c>
      <c r="E88" s="138" t="s">
        <v>22</v>
      </c>
      <c r="F88" s="138">
        <v>0.72199999999999998</v>
      </c>
      <c r="G88" s="11" t="s">
        <v>189</v>
      </c>
      <c r="H88" s="120">
        <v>547.16</v>
      </c>
      <c r="I88" s="120" t="s">
        <v>124</v>
      </c>
      <c r="J88" s="120">
        <v>1.04</v>
      </c>
      <c r="K88" s="120">
        <f>F88*H88*J88</f>
        <v>410.8515008</v>
      </c>
      <c r="L88" s="182"/>
      <c r="M88" s="120"/>
    </row>
    <row r="89" spans="1:13" ht="31.5" x14ac:dyDescent="0.25">
      <c r="A89" s="137">
        <v>3</v>
      </c>
      <c r="B89" s="12" t="s">
        <v>185</v>
      </c>
      <c r="C89" s="138">
        <v>0.4</v>
      </c>
      <c r="D89" s="139" t="s">
        <v>186</v>
      </c>
      <c r="E89" s="138" t="s">
        <v>22</v>
      </c>
      <c r="F89" s="138">
        <v>0.245</v>
      </c>
      <c r="G89" s="11" t="s">
        <v>187</v>
      </c>
      <c r="H89" s="120">
        <v>405.81</v>
      </c>
      <c r="I89" s="120" t="s">
        <v>124</v>
      </c>
      <c r="J89" s="120">
        <v>1.04</v>
      </c>
      <c r="K89" s="120">
        <f>F89*H89*J89</f>
        <v>103.40038800000001</v>
      </c>
      <c r="L89" s="182"/>
      <c r="M89" s="120"/>
    </row>
    <row r="90" spans="1:13" ht="47.25" x14ac:dyDescent="0.25">
      <c r="A90" s="132">
        <v>4</v>
      </c>
      <c r="B90" s="52" t="s">
        <v>103</v>
      </c>
      <c r="C90" s="139"/>
      <c r="D90" s="139"/>
      <c r="E90" s="138"/>
      <c r="F90" s="138"/>
      <c r="G90" s="13"/>
      <c r="H90" s="121"/>
      <c r="I90" s="121"/>
      <c r="J90" s="121"/>
      <c r="K90" s="120">
        <f>SUM(K87:K89)</f>
        <v>1459.4852989999999</v>
      </c>
      <c r="L90" s="182"/>
      <c r="M90" s="120"/>
    </row>
    <row r="91" spans="1:13" ht="63" x14ac:dyDescent="0.25">
      <c r="A91" s="137">
        <v>5</v>
      </c>
      <c r="B91" s="12" t="s">
        <v>180</v>
      </c>
      <c r="C91" s="8"/>
      <c r="D91" s="138"/>
      <c r="E91" s="138"/>
      <c r="F91" s="138"/>
      <c r="G91" s="13"/>
      <c r="H91" s="120"/>
      <c r="I91" s="120"/>
      <c r="J91" s="120"/>
      <c r="K91" s="120">
        <f>K90*1.053</f>
        <v>1536.8380198469999</v>
      </c>
      <c r="L91" s="182"/>
      <c r="M91" s="120">
        <f>K91-L87</f>
        <v>180.3780198469999</v>
      </c>
    </row>
    <row r="92" spans="1:13" ht="15.75" customHeight="1" x14ac:dyDescent="0.25">
      <c r="A92" s="181" t="s">
        <v>225</v>
      </c>
      <c r="B92" s="181"/>
      <c r="C92" s="181"/>
      <c r="D92" s="181"/>
      <c r="E92" s="181"/>
      <c r="F92" s="181"/>
      <c r="G92" s="181"/>
      <c r="H92" s="181"/>
      <c r="I92" s="181"/>
      <c r="J92" s="181"/>
      <c r="K92" s="181"/>
      <c r="L92" s="181"/>
      <c r="M92" s="181"/>
    </row>
    <row r="93" spans="1:13" ht="31.5" x14ac:dyDescent="0.25">
      <c r="A93" s="137">
        <v>1</v>
      </c>
      <c r="B93" s="12" t="s">
        <v>178</v>
      </c>
      <c r="C93" s="138">
        <v>0.4</v>
      </c>
      <c r="D93" s="138" t="s">
        <v>179</v>
      </c>
      <c r="E93" s="138" t="s">
        <v>22</v>
      </c>
      <c r="F93" s="138">
        <v>0.92500000000000004</v>
      </c>
      <c r="G93" s="138" t="s">
        <v>184</v>
      </c>
      <c r="H93" s="120">
        <v>949.02</v>
      </c>
      <c r="I93" s="120" t="s">
        <v>124</v>
      </c>
      <c r="J93" s="120">
        <v>1.03</v>
      </c>
      <c r="K93" s="120">
        <f>F93*H93*J93</f>
        <v>904.17880500000012</v>
      </c>
      <c r="L93" s="182">
        <v>1038.4829999999999</v>
      </c>
      <c r="M93" s="120"/>
    </row>
    <row r="94" spans="1:13" ht="31.5" x14ac:dyDescent="0.25">
      <c r="A94" s="132">
        <v>2</v>
      </c>
      <c r="B94" s="12" t="s">
        <v>185</v>
      </c>
      <c r="C94" s="138">
        <v>0.4</v>
      </c>
      <c r="D94" s="131" t="s">
        <v>188</v>
      </c>
      <c r="E94" s="138" t="s">
        <v>22</v>
      </c>
      <c r="F94" s="138">
        <v>0.67</v>
      </c>
      <c r="G94" s="11" t="s">
        <v>189</v>
      </c>
      <c r="H94" s="120">
        <v>547.16</v>
      </c>
      <c r="I94" s="120" t="s">
        <v>124</v>
      </c>
      <c r="J94" s="120">
        <v>1.04</v>
      </c>
      <c r="K94" s="120">
        <f>F94*H94*J94</f>
        <v>381.26108799999997</v>
      </c>
      <c r="L94" s="182"/>
      <c r="M94" s="120"/>
    </row>
    <row r="95" spans="1:13" ht="31.5" x14ac:dyDescent="0.25">
      <c r="A95" s="143">
        <v>3</v>
      </c>
      <c r="B95" s="12" t="s">
        <v>185</v>
      </c>
      <c r="C95" s="138">
        <v>0.4</v>
      </c>
      <c r="D95" s="139" t="s">
        <v>186</v>
      </c>
      <c r="E95" s="138" t="s">
        <v>22</v>
      </c>
      <c r="F95" s="138">
        <v>0.255</v>
      </c>
      <c r="G95" s="11" t="s">
        <v>187</v>
      </c>
      <c r="H95" s="120">
        <v>405.81</v>
      </c>
      <c r="I95" s="120" t="s">
        <v>124</v>
      </c>
      <c r="J95" s="120">
        <v>1.04</v>
      </c>
      <c r="K95" s="120">
        <f>F95*H95*J95</f>
        <v>107.620812</v>
      </c>
      <c r="L95" s="182"/>
      <c r="M95" s="120"/>
    </row>
    <row r="96" spans="1:13" ht="47.25" x14ac:dyDescent="0.25">
      <c r="A96" s="132">
        <v>4</v>
      </c>
      <c r="B96" s="52" t="s">
        <v>103</v>
      </c>
      <c r="C96" s="139"/>
      <c r="D96" s="139"/>
      <c r="E96" s="138"/>
      <c r="F96" s="138"/>
      <c r="G96" s="13"/>
      <c r="H96" s="121"/>
      <c r="I96" s="121"/>
      <c r="J96" s="121"/>
      <c r="K96" s="120">
        <f>SUM(K93:K95)</f>
        <v>1393.0607050000003</v>
      </c>
      <c r="L96" s="182"/>
      <c r="M96" s="120"/>
    </row>
    <row r="97" spans="1:13" ht="63" x14ac:dyDescent="0.25">
      <c r="A97" s="143">
        <v>5</v>
      </c>
      <c r="B97" s="12" t="s">
        <v>180</v>
      </c>
      <c r="C97" s="8"/>
      <c r="D97" s="138"/>
      <c r="E97" s="138"/>
      <c r="F97" s="138"/>
      <c r="G97" s="13"/>
      <c r="H97" s="120"/>
      <c r="I97" s="120"/>
      <c r="J97" s="120"/>
      <c r="K97" s="120">
        <f>K96*1.053</f>
        <v>1466.8929223650002</v>
      </c>
      <c r="L97" s="182"/>
      <c r="M97" s="120">
        <f>K97-L93</f>
        <v>428.40992236500028</v>
      </c>
    </row>
    <row r="98" spans="1:13" ht="15.75" customHeight="1" x14ac:dyDescent="0.25">
      <c r="A98" s="181" t="s">
        <v>226</v>
      </c>
      <c r="B98" s="181"/>
      <c r="C98" s="181"/>
      <c r="D98" s="181"/>
      <c r="E98" s="181"/>
      <c r="F98" s="181"/>
      <c r="G98" s="181"/>
      <c r="H98" s="181"/>
      <c r="I98" s="181"/>
      <c r="J98" s="181"/>
      <c r="K98" s="181"/>
      <c r="L98" s="181"/>
      <c r="M98" s="181"/>
    </row>
    <row r="99" spans="1:13" ht="31.5" x14ac:dyDescent="0.25">
      <c r="A99" s="137">
        <v>1</v>
      </c>
      <c r="B99" s="12" t="s">
        <v>178</v>
      </c>
      <c r="C99" s="138">
        <v>0.4</v>
      </c>
      <c r="D99" s="138" t="s">
        <v>179</v>
      </c>
      <c r="E99" s="138" t="s">
        <v>22</v>
      </c>
      <c r="F99" s="138">
        <v>1.5149999999999999</v>
      </c>
      <c r="G99" s="138" t="s">
        <v>184</v>
      </c>
      <c r="H99" s="120">
        <v>949.02</v>
      </c>
      <c r="I99" s="120" t="s">
        <v>124</v>
      </c>
      <c r="J99" s="120">
        <v>1.03</v>
      </c>
      <c r="K99" s="120">
        <f>F99*H99*J99</f>
        <v>1480.8982589999998</v>
      </c>
      <c r="L99" s="182">
        <v>1743.9110000000001</v>
      </c>
      <c r="M99" s="120"/>
    </row>
    <row r="100" spans="1:13" ht="31.5" x14ac:dyDescent="0.25">
      <c r="A100" s="132">
        <v>2</v>
      </c>
      <c r="B100" s="12" t="s">
        <v>185</v>
      </c>
      <c r="C100" s="138">
        <v>0.4</v>
      </c>
      <c r="D100" s="131" t="s">
        <v>188</v>
      </c>
      <c r="E100" s="138" t="s">
        <v>22</v>
      </c>
      <c r="F100" s="138">
        <v>1.21</v>
      </c>
      <c r="G100" s="11" t="s">
        <v>189</v>
      </c>
      <c r="H100" s="120">
        <v>547.16</v>
      </c>
      <c r="I100" s="120" t="s">
        <v>124</v>
      </c>
      <c r="J100" s="120">
        <v>1.04</v>
      </c>
      <c r="K100" s="120">
        <f>F100*H100*J100</f>
        <v>688.54614400000003</v>
      </c>
      <c r="L100" s="182"/>
      <c r="M100" s="120"/>
    </row>
    <row r="101" spans="1:13" ht="31.5" x14ac:dyDescent="0.25">
      <c r="A101" s="137">
        <v>3</v>
      </c>
      <c r="B101" s="12" t="s">
        <v>185</v>
      </c>
      <c r="C101" s="138">
        <v>0.4</v>
      </c>
      <c r="D101" s="139" t="s">
        <v>186</v>
      </c>
      <c r="E101" s="138" t="s">
        <v>22</v>
      </c>
      <c r="F101" s="138">
        <v>0.30499999999999999</v>
      </c>
      <c r="G101" s="11" t="s">
        <v>187</v>
      </c>
      <c r="H101" s="120">
        <v>405.81</v>
      </c>
      <c r="I101" s="120" t="s">
        <v>124</v>
      </c>
      <c r="J101" s="120">
        <v>1.04</v>
      </c>
      <c r="K101" s="120">
        <f>F101*H101*J101</f>
        <v>128.72293199999999</v>
      </c>
      <c r="L101" s="182"/>
      <c r="M101" s="120"/>
    </row>
    <row r="102" spans="1:13" ht="47.25" x14ac:dyDescent="0.25">
      <c r="A102" s="132">
        <v>4</v>
      </c>
      <c r="B102" s="52" t="s">
        <v>103</v>
      </c>
      <c r="C102" s="139"/>
      <c r="D102" s="139"/>
      <c r="E102" s="138"/>
      <c r="F102" s="138"/>
      <c r="G102" s="13"/>
      <c r="H102" s="121"/>
      <c r="I102" s="121"/>
      <c r="J102" s="121"/>
      <c r="K102" s="120">
        <f>SUM(K99:K101)</f>
        <v>2298.1673350000001</v>
      </c>
      <c r="L102" s="182"/>
      <c r="M102" s="120"/>
    </row>
    <row r="103" spans="1:13" ht="63" x14ac:dyDescent="0.25">
      <c r="A103" s="137">
        <v>5</v>
      </c>
      <c r="B103" s="12" t="s">
        <v>180</v>
      </c>
      <c r="C103" s="8"/>
      <c r="D103" s="138"/>
      <c r="E103" s="138"/>
      <c r="F103" s="138"/>
      <c r="G103" s="13"/>
      <c r="H103" s="120"/>
      <c r="I103" s="120"/>
      <c r="J103" s="120"/>
      <c r="K103" s="120">
        <f>K102*1.053</f>
        <v>2419.9702037550001</v>
      </c>
      <c r="L103" s="182"/>
      <c r="M103" s="120">
        <f>K103-L99</f>
        <v>676.059203755</v>
      </c>
    </row>
    <row r="104" spans="1:13" ht="15.75" customHeight="1" x14ac:dyDescent="0.25">
      <c r="A104" s="181" t="s">
        <v>227</v>
      </c>
      <c r="B104" s="181"/>
      <c r="C104" s="181"/>
      <c r="D104" s="181"/>
      <c r="E104" s="181"/>
      <c r="F104" s="181"/>
      <c r="G104" s="181"/>
      <c r="H104" s="181"/>
      <c r="I104" s="181"/>
      <c r="J104" s="181"/>
      <c r="K104" s="181"/>
      <c r="L104" s="181"/>
      <c r="M104" s="181"/>
    </row>
    <row r="105" spans="1:13" ht="31.5" x14ac:dyDescent="0.25">
      <c r="A105" s="143">
        <v>1</v>
      </c>
      <c r="B105" s="12" t="s">
        <v>178</v>
      </c>
      <c r="C105" s="140">
        <v>0.4</v>
      </c>
      <c r="D105" s="140" t="s">
        <v>179</v>
      </c>
      <c r="E105" s="140" t="s">
        <v>22</v>
      </c>
      <c r="F105" s="140">
        <v>0.45</v>
      </c>
      <c r="G105" s="140" t="s">
        <v>184</v>
      </c>
      <c r="H105" s="120">
        <v>949.02</v>
      </c>
      <c r="I105" s="120" t="s">
        <v>124</v>
      </c>
      <c r="J105" s="120">
        <v>1.03</v>
      </c>
      <c r="K105" s="120">
        <f>F105*H105*J105</f>
        <v>439.87077000000005</v>
      </c>
      <c r="L105" s="182">
        <v>805.75699999999995</v>
      </c>
      <c r="M105" s="120"/>
    </row>
    <row r="106" spans="1:13" ht="31.5" x14ac:dyDescent="0.25">
      <c r="A106" s="132">
        <v>2</v>
      </c>
      <c r="B106" s="12" t="s">
        <v>185</v>
      </c>
      <c r="C106" s="140">
        <v>0.4</v>
      </c>
      <c r="D106" s="131" t="s">
        <v>188</v>
      </c>
      <c r="E106" s="140" t="s">
        <v>22</v>
      </c>
      <c r="F106" s="140">
        <v>0.33</v>
      </c>
      <c r="G106" s="11" t="s">
        <v>189</v>
      </c>
      <c r="H106" s="120">
        <v>547.16</v>
      </c>
      <c r="I106" s="120" t="s">
        <v>124</v>
      </c>
      <c r="J106" s="120">
        <v>1.04</v>
      </c>
      <c r="K106" s="120">
        <f>F106*H106*J106</f>
        <v>187.785312</v>
      </c>
      <c r="L106" s="182"/>
      <c r="M106" s="120"/>
    </row>
    <row r="107" spans="1:13" ht="31.5" x14ac:dyDescent="0.25">
      <c r="A107" s="143">
        <v>3</v>
      </c>
      <c r="B107" s="12" t="s">
        <v>185</v>
      </c>
      <c r="C107" s="140">
        <v>0.4</v>
      </c>
      <c r="D107" s="141" t="s">
        <v>186</v>
      </c>
      <c r="E107" s="140" t="s">
        <v>22</v>
      </c>
      <c r="F107" s="140">
        <v>0.12</v>
      </c>
      <c r="G107" s="11" t="s">
        <v>187</v>
      </c>
      <c r="H107" s="120">
        <v>405.81</v>
      </c>
      <c r="I107" s="120" t="s">
        <v>124</v>
      </c>
      <c r="J107" s="120">
        <v>1.04</v>
      </c>
      <c r="K107" s="120">
        <f>F107*H107*J107</f>
        <v>50.645087999999994</v>
      </c>
      <c r="L107" s="182"/>
      <c r="M107" s="120"/>
    </row>
    <row r="108" spans="1:13" ht="31.5" x14ac:dyDescent="0.25">
      <c r="A108" s="132">
        <v>4</v>
      </c>
      <c r="B108" s="12" t="s">
        <v>196</v>
      </c>
      <c r="C108" s="140">
        <v>0.4</v>
      </c>
      <c r="D108" s="141" t="s">
        <v>197</v>
      </c>
      <c r="E108" s="140" t="s">
        <v>22</v>
      </c>
      <c r="F108" s="140">
        <v>0.45</v>
      </c>
      <c r="G108" s="11" t="s">
        <v>198</v>
      </c>
      <c r="H108" s="120">
        <v>300.27</v>
      </c>
      <c r="I108" s="120" t="s">
        <v>124</v>
      </c>
      <c r="J108" s="120">
        <v>1.48</v>
      </c>
      <c r="K108" s="120">
        <f>F108*H108*J108</f>
        <v>199.97981999999999</v>
      </c>
      <c r="L108" s="182"/>
      <c r="M108" s="120"/>
    </row>
    <row r="109" spans="1:13" ht="47.25" x14ac:dyDescent="0.25">
      <c r="A109" s="143">
        <v>5</v>
      </c>
      <c r="B109" s="52" t="s">
        <v>103</v>
      </c>
      <c r="C109" s="141"/>
      <c r="D109" s="141"/>
      <c r="E109" s="140"/>
      <c r="F109" s="140"/>
      <c r="G109" s="13"/>
      <c r="H109" s="121"/>
      <c r="I109" s="121"/>
      <c r="J109" s="121"/>
      <c r="K109" s="120">
        <f>SUM(K105:K108)</f>
        <v>878.28099000000009</v>
      </c>
      <c r="L109" s="182"/>
      <c r="M109" s="120"/>
    </row>
    <row r="110" spans="1:13" ht="63" x14ac:dyDescent="0.25">
      <c r="A110" s="132">
        <v>6</v>
      </c>
      <c r="B110" s="12" t="s">
        <v>180</v>
      </c>
      <c r="C110" s="8"/>
      <c r="D110" s="140"/>
      <c r="E110" s="140"/>
      <c r="F110" s="140"/>
      <c r="G110" s="13"/>
      <c r="H110" s="120"/>
      <c r="I110" s="120"/>
      <c r="J110" s="120"/>
      <c r="K110" s="120">
        <f>K109*1.053</f>
        <v>924.82988247000003</v>
      </c>
      <c r="L110" s="182"/>
      <c r="M110" s="120">
        <f>K110-L105</f>
        <v>119.07288247000008</v>
      </c>
    </row>
    <row r="111" spans="1:13" ht="15.75" customHeight="1" x14ac:dyDescent="0.25">
      <c r="A111" s="181" t="s">
        <v>228</v>
      </c>
      <c r="B111" s="181"/>
      <c r="C111" s="181"/>
      <c r="D111" s="181"/>
      <c r="E111" s="181"/>
      <c r="F111" s="181"/>
      <c r="G111" s="181"/>
      <c r="H111" s="181"/>
      <c r="I111" s="181"/>
      <c r="J111" s="181"/>
      <c r="K111" s="181"/>
      <c r="L111" s="181"/>
      <c r="M111" s="181"/>
    </row>
    <row r="112" spans="1:13" ht="31.5" x14ac:dyDescent="0.25">
      <c r="A112" s="143">
        <v>1</v>
      </c>
      <c r="B112" s="12" t="s">
        <v>178</v>
      </c>
      <c r="C112" s="140">
        <v>0.4</v>
      </c>
      <c r="D112" s="140" t="s">
        <v>179</v>
      </c>
      <c r="E112" s="140" t="s">
        <v>22</v>
      </c>
      <c r="F112" s="140">
        <v>1.107</v>
      </c>
      <c r="G112" s="140" t="s">
        <v>184</v>
      </c>
      <c r="H112" s="120">
        <v>949.02</v>
      </c>
      <c r="I112" s="120" t="s">
        <v>124</v>
      </c>
      <c r="J112" s="120">
        <v>1.03</v>
      </c>
      <c r="K112" s="120">
        <f>F112*H112*J112</f>
        <v>1082.0820942</v>
      </c>
      <c r="L112" s="182">
        <v>1529.9469999999999</v>
      </c>
      <c r="M112" s="120"/>
    </row>
    <row r="113" spans="1:13" ht="31.5" x14ac:dyDescent="0.25">
      <c r="A113" s="132">
        <v>2</v>
      </c>
      <c r="B113" s="12" t="s">
        <v>185</v>
      </c>
      <c r="C113" s="140">
        <v>0.4</v>
      </c>
      <c r="D113" s="131" t="s">
        <v>188</v>
      </c>
      <c r="E113" s="140" t="s">
        <v>22</v>
      </c>
      <c r="F113" s="140">
        <v>0.79200000000000004</v>
      </c>
      <c r="G113" s="11" t="s">
        <v>189</v>
      </c>
      <c r="H113" s="120">
        <v>547.16</v>
      </c>
      <c r="I113" s="120" t="s">
        <v>124</v>
      </c>
      <c r="J113" s="120">
        <v>1.04</v>
      </c>
      <c r="K113" s="120">
        <f>F113*H113*J113</f>
        <v>450.68474879999997</v>
      </c>
      <c r="L113" s="182"/>
      <c r="M113" s="120"/>
    </row>
    <row r="114" spans="1:13" ht="31.5" x14ac:dyDescent="0.25">
      <c r="A114" s="143">
        <v>3</v>
      </c>
      <c r="B114" s="12" t="s">
        <v>185</v>
      </c>
      <c r="C114" s="140">
        <v>0.4</v>
      </c>
      <c r="D114" s="141" t="s">
        <v>186</v>
      </c>
      <c r="E114" s="140" t="s">
        <v>22</v>
      </c>
      <c r="F114" s="140">
        <v>0.315</v>
      </c>
      <c r="G114" s="11" t="s">
        <v>187</v>
      </c>
      <c r="H114" s="120">
        <v>405.81</v>
      </c>
      <c r="I114" s="120" t="s">
        <v>124</v>
      </c>
      <c r="J114" s="120">
        <v>1.04</v>
      </c>
      <c r="K114" s="120">
        <f>F114*H114*J114</f>
        <v>132.94335599999999</v>
      </c>
      <c r="L114" s="182"/>
      <c r="M114" s="120"/>
    </row>
    <row r="115" spans="1:13" ht="47.25" x14ac:dyDescent="0.25">
      <c r="A115" s="132">
        <v>4</v>
      </c>
      <c r="B115" s="52" t="s">
        <v>103</v>
      </c>
      <c r="C115" s="141"/>
      <c r="D115" s="141"/>
      <c r="E115" s="140"/>
      <c r="F115" s="140"/>
      <c r="G115" s="13"/>
      <c r="H115" s="121"/>
      <c r="I115" s="121"/>
      <c r="J115" s="121"/>
      <c r="K115" s="120">
        <f>SUM(K112:K114)</f>
        <v>1665.7101989999999</v>
      </c>
      <c r="L115" s="182"/>
      <c r="M115" s="120"/>
    </row>
    <row r="116" spans="1:13" ht="63" x14ac:dyDescent="0.25">
      <c r="A116" s="143">
        <v>5</v>
      </c>
      <c r="B116" s="12" t="s">
        <v>180</v>
      </c>
      <c r="C116" s="8"/>
      <c r="D116" s="140"/>
      <c r="E116" s="140"/>
      <c r="F116" s="140"/>
      <c r="G116" s="13"/>
      <c r="H116" s="120"/>
      <c r="I116" s="120"/>
      <c r="J116" s="120"/>
      <c r="K116" s="120">
        <f>K115*1.053</f>
        <v>1753.9928395469997</v>
      </c>
      <c r="L116" s="182"/>
      <c r="M116" s="120">
        <f>K116-L112</f>
        <v>224.04583954699979</v>
      </c>
    </row>
    <row r="117" spans="1:13" ht="15.75" customHeight="1" x14ac:dyDescent="0.25">
      <c r="A117" s="181" t="s">
        <v>229</v>
      </c>
      <c r="B117" s="181"/>
      <c r="C117" s="181"/>
      <c r="D117" s="181"/>
      <c r="E117" s="181"/>
      <c r="F117" s="181"/>
      <c r="G117" s="181"/>
      <c r="H117" s="181"/>
      <c r="I117" s="181"/>
      <c r="J117" s="181"/>
      <c r="K117" s="181"/>
      <c r="L117" s="181"/>
      <c r="M117" s="181"/>
    </row>
    <row r="118" spans="1:13" ht="31.5" x14ac:dyDescent="0.25">
      <c r="A118" s="143">
        <v>1</v>
      </c>
      <c r="B118" s="12" t="s">
        <v>178</v>
      </c>
      <c r="C118" s="140">
        <v>0.4</v>
      </c>
      <c r="D118" s="140" t="s">
        <v>179</v>
      </c>
      <c r="E118" s="140" t="s">
        <v>22</v>
      </c>
      <c r="F118" s="140">
        <v>0.80100000000000005</v>
      </c>
      <c r="G118" s="140" t="s">
        <v>184</v>
      </c>
      <c r="H118" s="120">
        <v>949.02</v>
      </c>
      <c r="I118" s="120" t="s">
        <v>124</v>
      </c>
      <c r="J118" s="120">
        <v>1.03</v>
      </c>
      <c r="K118" s="120">
        <f>F118*H118*J118</f>
        <v>782.96997060000001</v>
      </c>
      <c r="L118" s="182">
        <v>1411.8489999999999</v>
      </c>
      <c r="M118" s="120"/>
    </row>
    <row r="119" spans="1:13" ht="31.5" x14ac:dyDescent="0.25">
      <c r="A119" s="132">
        <v>2</v>
      </c>
      <c r="B119" s="12" t="s">
        <v>185</v>
      </c>
      <c r="C119" s="140">
        <v>0.4</v>
      </c>
      <c r="D119" s="131" t="s">
        <v>188</v>
      </c>
      <c r="E119" s="140" t="s">
        <v>22</v>
      </c>
      <c r="F119" s="140">
        <v>0.69099999999999995</v>
      </c>
      <c r="G119" s="11" t="s">
        <v>189</v>
      </c>
      <c r="H119" s="120">
        <v>547.16</v>
      </c>
      <c r="I119" s="120" t="s">
        <v>124</v>
      </c>
      <c r="J119" s="120">
        <v>1.04</v>
      </c>
      <c r="K119" s="120">
        <f>F119*H119*J119</f>
        <v>393.21106239999995</v>
      </c>
      <c r="L119" s="182"/>
      <c r="M119" s="120"/>
    </row>
    <row r="120" spans="1:13" ht="31.5" x14ac:dyDescent="0.25">
      <c r="A120" s="143">
        <v>3</v>
      </c>
      <c r="B120" s="12" t="s">
        <v>185</v>
      </c>
      <c r="C120" s="140">
        <v>0.4</v>
      </c>
      <c r="D120" s="141" t="s">
        <v>186</v>
      </c>
      <c r="E120" s="140" t="s">
        <v>22</v>
      </c>
      <c r="F120" s="140">
        <v>0.11</v>
      </c>
      <c r="G120" s="11" t="s">
        <v>187</v>
      </c>
      <c r="H120" s="120">
        <v>405.81</v>
      </c>
      <c r="I120" s="120" t="s">
        <v>124</v>
      </c>
      <c r="J120" s="120">
        <v>1.04</v>
      </c>
      <c r="K120" s="120">
        <f>F120*H120*J120</f>
        <v>46.424664</v>
      </c>
      <c r="L120" s="182"/>
      <c r="M120" s="120"/>
    </row>
    <row r="121" spans="1:13" ht="31.5" x14ac:dyDescent="0.25">
      <c r="A121" s="132">
        <v>4</v>
      </c>
      <c r="B121" s="12" t="s">
        <v>196</v>
      </c>
      <c r="C121" s="140">
        <v>0.4</v>
      </c>
      <c r="D121" s="141" t="s">
        <v>197</v>
      </c>
      <c r="E121" s="140" t="s">
        <v>22</v>
      </c>
      <c r="F121" s="140">
        <v>0.80100000000000005</v>
      </c>
      <c r="G121" s="11" t="s">
        <v>198</v>
      </c>
      <c r="H121" s="120">
        <v>300.27</v>
      </c>
      <c r="I121" s="120" t="s">
        <v>124</v>
      </c>
      <c r="J121" s="120">
        <v>1.48</v>
      </c>
      <c r="K121" s="120">
        <f>F121*H121*J121</f>
        <v>355.96407959999999</v>
      </c>
      <c r="L121" s="182"/>
      <c r="M121" s="120"/>
    </row>
    <row r="122" spans="1:13" ht="47.25" x14ac:dyDescent="0.25">
      <c r="A122" s="143">
        <v>5</v>
      </c>
      <c r="B122" s="52" t="s">
        <v>103</v>
      </c>
      <c r="C122" s="141"/>
      <c r="D122" s="141"/>
      <c r="E122" s="140"/>
      <c r="F122" s="140"/>
      <c r="G122" s="13"/>
      <c r="H122" s="121"/>
      <c r="I122" s="121"/>
      <c r="J122" s="121"/>
      <c r="K122" s="120">
        <f>SUM(K118:K121)</f>
        <v>1578.5697765999998</v>
      </c>
      <c r="L122" s="182"/>
      <c r="M122" s="120"/>
    </row>
    <row r="123" spans="1:13" ht="63" x14ac:dyDescent="0.25">
      <c r="A123" s="132">
        <v>6</v>
      </c>
      <c r="B123" s="12" t="s">
        <v>180</v>
      </c>
      <c r="C123" s="8"/>
      <c r="D123" s="140"/>
      <c r="E123" s="140"/>
      <c r="F123" s="140"/>
      <c r="G123" s="13"/>
      <c r="H123" s="120"/>
      <c r="I123" s="120"/>
      <c r="J123" s="120"/>
      <c r="K123" s="120">
        <f>K122*1.053</f>
        <v>1662.2339747597998</v>
      </c>
      <c r="L123" s="182"/>
      <c r="M123" s="120">
        <f>K123-L118</f>
        <v>250.38497475979989</v>
      </c>
    </row>
    <row r="124" spans="1:13" ht="15.75" customHeight="1" x14ac:dyDescent="0.25">
      <c r="A124" s="181" t="s">
        <v>230</v>
      </c>
      <c r="B124" s="181"/>
      <c r="C124" s="181"/>
      <c r="D124" s="181"/>
      <c r="E124" s="181"/>
      <c r="F124" s="181"/>
      <c r="G124" s="181"/>
      <c r="H124" s="181"/>
      <c r="I124" s="181"/>
      <c r="J124" s="181"/>
      <c r="K124" s="181"/>
      <c r="L124" s="181"/>
      <c r="M124" s="181"/>
    </row>
    <row r="125" spans="1:13" ht="31.5" x14ac:dyDescent="0.25">
      <c r="A125" s="143">
        <v>1</v>
      </c>
      <c r="B125" s="12" t="s">
        <v>178</v>
      </c>
      <c r="C125" s="140">
        <v>0.4</v>
      </c>
      <c r="D125" s="140" t="s">
        <v>179</v>
      </c>
      <c r="E125" s="140" t="s">
        <v>22</v>
      </c>
      <c r="F125" s="140">
        <v>0.23</v>
      </c>
      <c r="G125" s="140" t="s">
        <v>210</v>
      </c>
      <c r="H125" s="120">
        <v>949.02</v>
      </c>
      <c r="I125" s="120">
        <v>1.2</v>
      </c>
      <c r="J125" s="120">
        <v>1.03</v>
      </c>
      <c r="K125" s="120">
        <f>F125*H125*J125*I125</f>
        <v>269.7874056</v>
      </c>
      <c r="L125" s="182">
        <v>400.59100000000001</v>
      </c>
      <c r="M125" s="120"/>
    </row>
    <row r="126" spans="1:13" ht="31.5" x14ac:dyDescent="0.25">
      <c r="A126" s="132">
        <v>2</v>
      </c>
      <c r="B126" s="12" t="s">
        <v>185</v>
      </c>
      <c r="C126" s="140">
        <v>0.4</v>
      </c>
      <c r="D126" s="131" t="s">
        <v>188</v>
      </c>
      <c r="E126" s="140" t="s">
        <v>22</v>
      </c>
      <c r="F126" s="140">
        <v>0.22</v>
      </c>
      <c r="G126" s="11" t="s">
        <v>189</v>
      </c>
      <c r="H126" s="120">
        <v>547.16</v>
      </c>
      <c r="I126" s="120" t="s">
        <v>124</v>
      </c>
      <c r="J126" s="120">
        <v>1.04</v>
      </c>
      <c r="K126" s="120">
        <f>F126*H126*J126</f>
        <v>125.190208</v>
      </c>
      <c r="L126" s="182"/>
      <c r="M126" s="120"/>
    </row>
    <row r="127" spans="1:13" ht="31.5" x14ac:dyDescent="0.25">
      <c r="A127" s="143">
        <v>3</v>
      </c>
      <c r="B127" s="12" t="s">
        <v>185</v>
      </c>
      <c r="C127" s="140">
        <v>0.4</v>
      </c>
      <c r="D127" s="141" t="s">
        <v>186</v>
      </c>
      <c r="E127" s="140" t="s">
        <v>22</v>
      </c>
      <c r="F127" s="140">
        <v>0.01</v>
      </c>
      <c r="G127" s="11" t="s">
        <v>187</v>
      </c>
      <c r="H127" s="120">
        <v>405.81</v>
      </c>
      <c r="I127" s="120" t="s">
        <v>124</v>
      </c>
      <c r="J127" s="120">
        <v>1.04</v>
      </c>
      <c r="K127" s="120">
        <f>F127*H127*J127</f>
        <v>4.2204240000000004</v>
      </c>
      <c r="L127" s="182"/>
      <c r="M127" s="120"/>
    </row>
    <row r="128" spans="1:13" ht="47.25" x14ac:dyDescent="0.25">
      <c r="A128" s="132">
        <v>4</v>
      </c>
      <c r="B128" s="52" t="s">
        <v>103</v>
      </c>
      <c r="C128" s="141"/>
      <c r="D128" s="141"/>
      <c r="E128" s="140"/>
      <c r="F128" s="140"/>
      <c r="G128" s="13"/>
      <c r="H128" s="121"/>
      <c r="I128" s="121"/>
      <c r="J128" s="121"/>
      <c r="K128" s="120">
        <f>SUM(K125:K127)</f>
        <v>399.19803759999996</v>
      </c>
      <c r="L128" s="182"/>
      <c r="M128" s="120"/>
    </row>
    <row r="129" spans="1:13" ht="63" x14ac:dyDescent="0.25">
      <c r="A129" s="143">
        <v>5</v>
      </c>
      <c r="B129" s="12" t="s">
        <v>180</v>
      </c>
      <c r="C129" s="8"/>
      <c r="D129" s="140"/>
      <c r="E129" s="140"/>
      <c r="F129" s="140"/>
      <c r="G129" s="13"/>
      <c r="H129" s="120"/>
      <c r="I129" s="120"/>
      <c r="J129" s="120"/>
      <c r="K129" s="120">
        <f>K128*1.053</f>
        <v>420.35553359279993</v>
      </c>
      <c r="L129" s="182"/>
      <c r="M129" s="120">
        <f>K129-L125</f>
        <v>19.764533592799921</v>
      </c>
    </row>
    <row r="130" spans="1:13" ht="15.75" customHeight="1" x14ac:dyDescent="0.25">
      <c r="A130" s="181" t="s">
        <v>231</v>
      </c>
      <c r="B130" s="181"/>
      <c r="C130" s="181"/>
      <c r="D130" s="181"/>
      <c r="E130" s="181"/>
      <c r="F130" s="181"/>
      <c r="G130" s="181"/>
      <c r="H130" s="181"/>
      <c r="I130" s="181"/>
      <c r="J130" s="181"/>
      <c r="K130" s="181"/>
      <c r="L130" s="181"/>
      <c r="M130" s="181"/>
    </row>
    <row r="131" spans="1:13" ht="31.5" x14ac:dyDescent="0.25">
      <c r="A131" s="143">
        <v>1</v>
      </c>
      <c r="B131" s="12" t="s">
        <v>178</v>
      </c>
      <c r="C131" s="140">
        <v>0.4</v>
      </c>
      <c r="D131" s="140" t="s">
        <v>179</v>
      </c>
      <c r="E131" s="140" t="s">
        <v>22</v>
      </c>
      <c r="F131" s="140">
        <v>0.27</v>
      </c>
      <c r="G131" s="140" t="s">
        <v>210</v>
      </c>
      <c r="H131" s="120">
        <v>949.02</v>
      </c>
      <c r="I131" s="120">
        <v>1.2</v>
      </c>
      <c r="J131" s="120">
        <v>1.03</v>
      </c>
      <c r="K131" s="120">
        <f>F131*H131*J131*I131</f>
        <v>316.70695440000003</v>
      </c>
      <c r="L131" s="182">
        <v>489.19400000000002</v>
      </c>
      <c r="M131" s="120"/>
    </row>
    <row r="132" spans="1:13" ht="31.5" x14ac:dyDescent="0.25">
      <c r="A132" s="132">
        <v>2</v>
      </c>
      <c r="B132" s="12" t="s">
        <v>185</v>
      </c>
      <c r="C132" s="140">
        <v>0.4</v>
      </c>
      <c r="D132" s="131" t="s">
        <v>188</v>
      </c>
      <c r="E132" s="140" t="s">
        <v>22</v>
      </c>
      <c r="F132" s="140">
        <v>0.27</v>
      </c>
      <c r="G132" s="11" t="s">
        <v>189</v>
      </c>
      <c r="H132" s="120">
        <v>547.16</v>
      </c>
      <c r="I132" s="120" t="s">
        <v>124</v>
      </c>
      <c r="J132" s="120">
        <v>1.04</v>
      </c>
      <c r="K132" s="120">
        <f>F132*H132*J132</f>
        <v>153.64252800000003</v>
      </c>
      <c r="L132" s="182"/>
      <c r="M132" s="120"/>
    </row>
    <row r="133" spans="1:13" ht="47.25" x14ac:dyDescent="0.25">
      <c r="A133" s="143">
        <v>3</v>
      </c>
      <c r="B133" s="52" t="s">
        <v>103</v>
      </c>
      <c r="C133" s="141"/>
      <c r="D133" s="141"/>
      <c r="E133" s="140"/>
      <c r="F133" s="140"/>
      <c r="G133" s="13"/>
      <c r="H133" s="121"/>
      <c r="I133" s="121"/>
      <c r="J133" s="121"/>
      <c r="K133" s="120">
        <f>SUM(K131:K132)</f>
        <v>470.34948240000006</v>
      </c>
      <c r="L133" s="182"/>
      <c r="M133" s="120"/>
    </row>
    <row r="134" spans="1:13" ht="63" x14ac:dyDescent="0.25">
      <c r="A134" s="132">
        <v>4</v>
      </c>
      <c r="B134" s="12" t="s">
        <v>180</v>
      </c>
      <c r="C134" s="8"/>
      <c r="D134" s="140"/>
      <c r="E134" s="140"/>
      <c r="F134" s="140"/>
      <c r="G134" s="13"/>
      <c r="H134" s="120"/>
      <c r="I134" s="120"/>
      <c r="J134" s="120"/>
      <c r="K134" s="120">
        <f>K133*1.053</f>
        <v>495.27800496720005</v>
      </c>
      <c r="L134" s="182"/>
      <c r="M134" s="120">
        <f>K134-L131</f>
        <v>6.0840049672000305</v>
      </c>
    </row>
    <row r="135" spans="1:13" ht="15.75" customHeight="1" x14ac:dyDescent="0.25">
      <c r="A135" s="181" t="s">
        <v>232</v>
      </c>
      <c r="B135" s="181"/>
      <c r="C135" s="181"/>
      <c r="D135" s="181"/>
      <c r="E135" s="181"/>
      <c r="F135" s="181"/>
      <c r="G135" s="181"/>
      <c r="H135" s="181"/>
      <c r="I135" s="181"/>
      <c r="J135" s="181"/>
      <c r="K135" s="181"/>
      <c r="L135" s="181"/>
      <c r="M135" s="181"/>
    </row>
    <row r="136" spans="1:13" ht="31.5" x14ac:dyDescent="0.25">
      <c r="A136" s="143">
        <v>1</v>
      </c>
      <c r="B136" s="12" t="s">
        <v>178</v>
      </c>
      <c r="C136" s="140">
        <v>0.4</v>
      </c>
      <c r="D136" s="140" t="s">
        <v>179</v>
      </c>
      <c r="E136" s="140" t="s">
        <v>22</v>
      </c>
      <c r="F136" s="140">
        <v>1.1100000000000001</v>
      </c>
      <c r="G136" s="140" t="s">
        <v>184</v>
      </c>
      <c r="H136" s="120">
        <v>949.02</v>
      </c>
      <c r="I136" s="120" t="s">
        <v>124</v>
      </c>
      <c r="J136" s="120">
        <v>1.03</v>
      </c>
      <c r="K136" s="120">
        <f>F136*H136*J136</f>
        <v>1085.0145660000001</v>
      </c>
      <c r="L136" s="182">
        <v>1405.646</v>
      </c>
      <c r="M136" s="120"/>
    </row>
    <row r="137" spans="1:13" ht="31.5" x14ac:dyDescent="0.25">
      <c r="A137" s="132">
        <v>2</v>
      </c>
      <c r="B137" s="12" t="s">
        <v>185</v>
      </c>
      <c r="C137" s="140">
        <v>0.4</v>
      </c>
      <c r="D137" s="131" t="s">
        <v>188</v>
      </c>
      <c r="E137" s="140" t="s">
        <v>22</v>
      </c>
      <c r="F137" s="140">
        <v>0.71</v>
      </c>
      <c r="G137" s="11" t="s">
        <v>189</v>
      </c>
      <c r="H137" s="120">
        <v>547.16</v>
      </c>
      <c r="I137" s="120" t="s">
        <v>124</v>
      </c>
      <c r="J137" s="120">
        <v>1.04</v>
      </c>
      <c r="K137" s="120">
        <f>F137*H137*J137</f>
        <v>404.022944</v>
      </c>
      <c r="L137" s="182"/>
      <c r="M137" s="120"/>
    </row>
    <row r="138" spans="1:13" ht="31.5" x14ac:dyDescent="0.25">
      <c r="A138" s="143">
        <v>3</v>
      </c>
      <c r="B138" s="12" t="s">
        <v>185</v>
      </c>
      <c r="C138" s="140">
        <v>0.4</v>
      </c>
      <c r="D138" s="141" t="s">
        <v>186</v>
      </c>
      <c r="E138" s="140" t="s">
        <v>22</v>
      </c>
      <c r="F138" s="140">
        <v>0.4</v>
      </c>
      <c r="G138" s="11" t="s">
        <v>187</v>
      </c>
      <c r="H138" s="120">
        <v>405.81</v>
      </c>
      <c r="I138" s="120" t="s">
        <v>124</v>
      </c>
      <c r="J138" s="120">
        <v>1.04</v>
      </c>
      <c r="K138" s="120">
        <f>F138*H138*J138</f>
        <v>168.81696000000002</v>
      </c>
      <c r="L138" s="182"/>
      <c r="M138" s="120"/>
    </row>
    <row r="139" spans="1:13" ht="47.25" x14ac:dyDescent="0.25">
      <c r="A139" s="132">
        <v>4</v>
      </c>
      <c r="B139" s="52" t="s">
        <v>103</v>
      </c>
      <c r="C139" s="141"/>
      <c r="D139" s="141"/>
      <c r="E139" s="140"/>
      <c r="F139" s="140"/>
      <c r="G139" s="13"/>
      <c r="H139" s="121"/>
      <c r="I139" s="121"/>
      <c r="J139" s="121"/>
      <c r="K139" s="120">
        <f>SUM(K136:K138)</f>
        <v>1657.8544700000002</v>
      </c>
      <c r="L139" s="182"/>
      <c r="M139" s="120"/>
    </row>
    <row r="140" spans="1:13" ht="63" x14ac:dyDescent="0.25">
      <c r="A140" s="143">
        <v>5</v>
      </c>
      <c r="B140" s="12" t="s">
        <v>180</v>
      </c>
      <c r="C140" s="8"/>
      <c r="D140" s="140"/>
      <c r="E140" s="140"/>
      <c r="F140" s="140"/>
      <c r="G140" s="13"/>
      <c r="H140" s="120"/>
      <c r="I140" s="120"/>
      <c r="J140" s="120"/>
      <c r="K140" s="120">
        <f>K139*1.053</f>
        <v>1745.7207569100001</v>
      </c>
      <c r="L140" s="182"/>
      <c r="M140" s="120">
        <f>K140-L136</f>
        <v>340.07475691000013</v>
      </c>
    </row>
    <row r="141" spans="1:13" ht="15.75" customHeight="1" x14ac:dyDescent="0.25">
      <c r="A141" s="181" t="s">
        <v>233</v>
      </c>
      <c r="B141" s="181"/>
      <c r="C141" s="181"/>
      <c r="D141" s="181"/>
      <c r="E141" s="181"/>
      <c r="F141" s="181"/>
      <c r="G141" s="181"/>
      <c r="H141" s="181"/>
      <c r="I141" s="181"/>
      <c r="J141" s="181"/>
      <c r="K141" s="181"/>
      <c r="L141" s="181"/>
      <c r="M141" s="181"/>
    </row>
    <row r="142" spans="1:13" ht="31.5" x14ac:dyDescent="0.25">
      <c r="A142" s="143">
        <v>1</v>
      </c>
      <c r="B142" s="12" t="s">
        <v>178</v>
      </c>
      <c r="C142" s="140">
        <v>0.4</v>
      </c>
      <c r="D142" s="140" t="s">
        <v>179</v>
      </c>
      <c r="E142" s="140" t="s">
        <v>22</v>
      </c>
      <c r="F142" s="140">
        <v>1.37</v>
      </c>
      <c r="G142" s="140" t="s">
        <v>184</v>
      </c>
      <c r="H142" s="120">
        <v>949.02</v>
      </c>
      <c r="I142" s="120" t="s">
        <v>124</v>
      </c>
      <c r="J142" s="120">
        <v>1.03</v>
      </c>
      <c r="K142" s="120">
        <f>F142*H142*J142</f>
        <v>1339.1621220000002</v>
      </c>
      <c r="L142" s="182">
        <v>1740.7080000000001</v>
      </c>
      <c r="M142" s="120"/>
    </row>
    <row r="143" spans="1:13" ht="31.5" x14ac:dyDescent="0.25">
      <c r="A143" s="132">
        <v>2</v>
      </c>
      <c r="B143" s="12" t="s">
        <v>185</v>
      </c>
      <c r="C143" s="140">
        <v>0.4</v>
      </c>
      <c r="D143" s="131" t="s">
        <v>188</v>
      </c>
      <c r="E143" s="140" t="s">
        <v>22</v>
      </c>
      <c r="F143" s="140">
        <v>0.92</v>
      </c>
      <c r="G143" s="11" t="s">
        <v>189</v>
      </c>
      <c r="H143" s="120">
        <v>547.16</v>
      </c>
      <c r="I143" s="120" t="s">
        <v>124</v>
      </c>
      <c r="J143" s="120">
        <v>1.04</v>
      </c>
      <c r="K143" s="120">
        <f>F143*H143*J143</f>
        <v>523.52268800000002</v>
      </c>
      <c r="L143" s="182"/>
      <c r="M143" s="120"/>
    </row>
    <row r="144" spans="1:13" ht="31.5" x14ac:dyDescent="0.25">
      <c r="A144" s="143">
        <v>3</v>
      </c>
      <c r="B144" s="12" t="s">
        <v>185</v>
      </c>
      <c r="C144" s="140">
        <v>0.4</v>
      </c>
      <c r="D144" s="141" t="s">
        <v>186</v>
      </c>
      <c r="E144" s="140" t="s">
        <v>22</v>
      </c>
      <c r="F144" s="140">
        <v>0.45</v>
      </c>
      <c r="G144" s="11" t="s">
        <v>187</v>
      </c>
      <c r="H144" s="120">
        <v>405.81</v>
      </c>
      <c r="I144" s="120" t="s">
        <v>124</v>
      </c>
      <c r="J144" s="120">
        <v>1.04</v>
      </c>
      <c r="K144" s="120">
        <f>F144*H144*J144</f>
        <v>189.91908000000001</v>
      </c>
      <c r="L144" s="182"/>
      <c r="M144" s="120"/>
    </row>
    <row r="145" spans="1:13" ht="47.25" x14ac:dyDescent="0.25">
      <c r="A145" s="132">
        <v>4</v>
      </c>
      <c r="B145" s="52" t="s">
        <v>103</v>
      </c>
      <c r="C145" s="141"/>
      <c r="D145" s="141"/>
      <c r="E145" s="140"/>
      <c r="F145" s="140"/>
      <c r="G145" s="13"/>
      <c r="H145" s="121"/>
      <c r="I145" s="121"/>
      <c r="J145" s="121"/>
      <c r="K145" s="120">
        <f>SUM(K142:K144)</f>
        <v>2052.6038900000003</v>
      </c>
      <c r="L145" s="182"/>
      <c r="M145" s="120"/>
    </row>
    <row r="146" spans="1:13" ht="63" x14ac:dyDescent="0.25">
      <c r="A146" s="143">
        <v>5</v>
      </c>
      <c r="B146" s="12" t="s">
        <v>180</v>
      </c>
      <c r="C146" s="8"/>
      <c r="D146" s="140"/>
      <c r="E146" s="140"/>
      <c r="F146" s="140"/>
      <c r="G146" s="13"/>
      <c r="H146" s="120"/>
      <c r="I146" s="120"/>
      <c r="J146" s="120"/>
      <c r="K146" s="120">
        <f>K145*1.053</f>
        <v>2161.3918961700001</v>
      </c>
      <c r="L146" s="182"/>
      <c r="M146" s="120">
        <f>K146-L142</f>
        <v>420.68389617000003</v>
      </c>
    </row>
    <row r="147" spans="1:13" ht="15.75" customHeight="1" x14ac:dyDescent="0.25">
      <c r="A147" s="181" t="s">
        <v>234</v>
      </c>
      <c r="B147" s="181"/>
      <c r="C147" s="181"/>
      <c r="D147" s="181"/>
      <c r="E147" s="181"/>
      <c r="F147" s="181"/>
      <c r="G147" s="181"/>
      <c r="H147" s="181"/>
      <c r="I147" s="181"/>
      <c r="J147" s="181"/>
      <c r="K147" s="181"/>
      <c r="L147" s="181"/>
      <c r="M147" s="181"/>
    </row>
    <row r="148" spans="1:13" ht="31.5" x14ac:dyDescent="0.25">
      <c r="A148" s="143">
        <v>1</v>
      </c>
      <c r="B148" s="12" t="s">
        <v>178</v>
      </c>
      <c r="C148" s="140">
        <v>0.4</v>
      </c>
      <c r="D148" s="140" t="s">
        <v>179</v>
      </c>
      <c r="E148" s="140" t="s">
        <v>22</v>
      </c>
      <c r="F148" s="140">
        <v>0.78500000000000003</v>
      </c>
      <c r="G148" s="140" t="s">
        <v>184</v>
      </c>
      <c r="H148" s="120">
        <v>949.02</v>
      </c>
      <c r="I148" s="120" t="s">
        <v>124</v>
      </c>
      <c r="J148" s="120">
        <v>1.03</v>
      </c>
      <c r="K148" s="120">
        <f>F148*H148*J148</f>
        <v>767.33012100000008</v>
      </c>
      <c r="L148" s="182">
        <v>1270.5260000000001</v>
      </c>
      <c r="M148" s="120"/>
    </row>
    <row r="149" spans="1:13" ht="31.5" x14ac:dyDescent="0.25">
      <c r="A149" s="132">
        <v>2</v>
      </c>
      <c r="B149" s="12" t="s">
        <v>185</v>
      </c>
      <c r="C149" s="140">
        <v>0.4</v>
      </c>
      <c r="D149" s="131" t="s">
        <v>188</v>
      </c>
      <c r="E149" s="140" t="s">
        <v>22</v>
      </c>
      <c r="F149" s="140">
        <v>0.65500000000000003</v>
      </c>
      <c r="G149" s="11" t="s">
        <v>189</v>
      </c>
      <c r="H149" s="120">
        <v>547.16</v>
      </c>
      <c r="I149" s="120" t="s">
        <v>124</v>
      </c>
      <c r="J149" s="120">
        <v>1.04</v>
      </c>
      <c r="K149" s="120">
        <f>F149*H149*J149</f>
        <v>372.725392</v>
      </c>
      <c r="L149" s="182"/>
      <c r="M149" s="120"/>
    </row>
    <row r="150" spans="1:13" ht="31.5" x14ac:dyDescent="0.25">
      <c r="A150" s="143">
        <v>3</v>
      </c>
      <c r="B150" s="12" t="s">
        <v>185</v>
      </c>
      <c r="C150" s="140">
        <v>0.4</v>
      </c>
      <c r="D150" s="141" t="s">
        <v>186</v>
      </c>
      <c r="E150" s="140" t="s">
        <v>22</v>
      </c>
      <c r="F150" s="140">
        <v>0.13</v>
      </c>
      <c r="G150" s="11" t="s">
        <v>187</v>
      </c>
      <c r="H150" s="120">
        <v>405.81</v>
      </c>
      <c r="I150" s="120" t="s">
        <v>124</v>
      </c>
      <c r="J150" s="120">
        <v>1.04</v>
      </c>
      <c r="K150" s="120">
        <f>F150*H150*J150</f>
        <v>54.86551200000001</v>
      </c>
      <c r="L150" s="182"/>
      <c r="M150" s="120"/>
    </row>
    <row r="151" spans="1:13" ht="31.5" x14ac:dyDescent="0.25">
      <c r="A151" s="132">
        <v>4</v>
      </c>
      <c r="B151" s="12" t="s">
        <v>196</v>
      </c>
      <c r="C151" s="140">
        <v>0.4</v>
      </c>
      <c r="D151" s="141" t="s">
        <v>197</v>
      </c>
      <c r="E151" s="140" t="s">
        <v>22</v>
      </c>
      <c r="F151" s="140">
        <v>0.78500000000000003</v>
      </c>
      <c r="G151" s="11" t="s">
        <v>198</v>
      </c>
      <c r="H151" s="120">
        <v>300.27</v>
      </c>
      <c r="I151" s="120" t="s">
        <v>124</v>
      </c>
      <c r="J151" s="120">
        <v>1.48</v>
      </c>
      <c r="K151" s="120">
        <f>F151*H151*J151</f>
        <v>348.85368599999998</v>
      </c>
      <c r="L151" s="182"/>
      <c r="M151" s="120"/>
    </row>
    <row r="152" spans="1:13" ht="47.25" x14ac:dyDescent="0.25">
      <c r="A152" s="143">
        <v>5</v>
      </c>
      <c r="B152" s="52" t="s">
        <v>103</v>
      </c>
      <c r="C152" s="141"/>
      <c r="D152" s="141"/>
      <c r="E152" s="140"/>
      <c r="F152" s="140"/>
      <c r="G152" s="13"/>
      <c r="H152" s="121"/>
      <c r="I152" s="121"/>
      <c r="J152" s="121"/>
      <c r="K152" s="120">
        <f>SUM(K148:K151)</f>
        <v>1543.774711</v>
      </c>
      <c r="L152" s="182"/>
      <c r="M152" s="120"/>
    </row>
    <row r="153" spans="1:13" ht="63" x14ac:dyDescent="0.25">
      <c r="A153" s="132">
        <v>6</v>
      </c>
      <c r="B153" s="12" t="s">
        <v>180</v>
      </c>
      <c r="C153" s="8"/>
      <c r="D153" s="140"/>
      <c r="E153" s="140"/>
      <c r="F153" s="140"/>
      <c r="G153" s="13"/>
      <c r="H153" s="120"/>
      <c r="I153" s="120"/>
      <c r="J153" s="120"/>
      <c r="K153" s="120">
        <f>K152*1.053</f>
        <v>1625.594770683</v>
      </c>
      <c r="L153" s="182"/>
      <c r="M153" s="120">
        <f>K153-L148</f>
        <v>355.06877068299991</v>
      </c>
    </row>
    <row r="154" spans="1:13" ht="15.75" customHeight="1" x14ac:dyDescent="0.25">
      <c r="A154" s="181" t="s">
        <v>235</v>
      </c>
      <c r="B154" s="181"/>
      <c r="C154" s="181"/>
      <c r="D154" s="181"/>
      <c r="E154" s="181"/>
      <c r="F154" s="181"/>
      <c r="G154" s="181"/>
      <c r="H154" s="181"/>
      <c r="I154" s="181"/>
      <c r="J154" s="181"/>
      <c r="K154" s="181"/>
      <c r="L154" s="181"/>
      <c r="M154" s="181"/>
    </row>
    <row r="155" spans="1:13" ht="31.5" x14ac:dyDescent="0.25">
      <c r="A155" s="143">
        <v>1</v>
      </c>
      <c r="B155" s="12" t="s">
        <v>178</v>
      </c>
      <c r="C155" s="140">
        <v>0.4</v>
      </c>
      <c r="D155" s="140" t="s">
        <v>179</v>
      </c>
      <c r="E155" s="140" t="s">
        <v>22</v>
      </c>
      <c r="F155" s="140">
        <v>0.17</v>
      </c>
      <c r="G155" s="140" t="s">
        <v>210</v>
      </c>
      <c r="H155" s="120">
        <v>949.02</v>
      </c>
      <c r="I155" s="120">
        <v>1.2</v>
      </c>
      <c r="J155" s="120">
        <v>1.03</v>
      </c>
      <c r="K155" s="120">
        <f>F155*H155*J155*I155</f>
        <v>199.40808240000001</v>
      </c>
      <c r="L155" s="182">
        <v>187.709</v>
      </c>
      <c r="M155" s="120"/>
    </row>
    <row r="156" spans="1:13" ht="31.5" x14ac:dyDescent="0.25">
      <c r="A156" s="132">
        <v>2</v>
      </c>
      <c r="B156" s="12" t="s">
        <v>185</v>
      </c>
      <c r="C156" s="140">
        <v>0.4</v>
      </c>
      <c r="D156" s="131" t="s">
        <v>188</v>
      </c>
      <c r="E156" s="140" t="s">
        <v>22</v>
      </c>
      <c r="F156" s="140">
        <v>0.08</v>
      </c>
      <c r="G156" s="11" t="s">
        <v>189</v>
      </c>
      <c r="H156" s="120">
        <v>547.16</v>
      </c>
      <c r="I156" s="120" t="s">
        <v>124</v>
      </c>
      <c r="J156" s="120">
        <v>1.04</v>
      </c>
      <c r="K156" s="120">
        <f>F156*H156*J156</f>
        <v>45.523711999999996</v>
      </c>
      <c r="L156" s="182"/>
      <c r="M156" s="120"/>
    </row>
    <row r="157" spans="1:13" ht="31.5" x14ac:dyDescent="0.25">
      <c r="A157" s="143">
        <v>3</v>
      </c>
      <c r="B157" s="12" t="s">
        <v>185</v>
      </c>
      <c r="C157" s="140">
        <v>0.4</v>
      </c>
      <c r="D157" s="141" t="s">
        <v>186</v>
      </c>
      <c r="E157" s="140" t="s">
        <v>22</v>
      </c>
      <c r="F157" s="140">
        <v>0.09</v>
      </c>
      <c r="G157" s="11" t="s">
        <v>187</v>
      </c>
      <c r="H157" s="120">
        <v>405.81</v>
      </c>
      <c r="I157" s="120" t="s">
        <v>124</v>
      </c>
      <c r="J157" s="120">
        <v>1.04</v>
      </c>
      <c r="K157" s="120">
        <f>F157*H157*J157</f>
        <v>37.983816000000004</v>
      </c>
      <c r="L157" s="182"/>
      <c r="M157" s="120"/>
    </row>
    <row r="158" spans="1:13" ht="47.25" x14ac:dyDescent="0.25">
      <c r="A158" s="132">
        <v>4</v>
      </c>
      <c r="B158" s="52" t="s">
        <v>103</v>
      </c>
      <c r="C158" s="141"/>
      <c r="D158" s="141"/>
      <c r="E158" s="140"/>
      <c r="F158" s="140"/>
      <c r="G158" s="13"/>
      <c r="H158" s="121"/>
      <c r="I158" s="121"/>
      <c r="J158" s="121"/>
      <c r="K158" s="120">
        <f>SUM(K155:K157)</f>
        <v>282.91561039999999</v>
      </c>
      <c r="L158" s="182"/>
      <c r="M158" s="120"/>
    </row>
    <row r="159" spans="1:13" ht="63" x14ac:dyDescent="0.25">
      <c r="A159" s="143">
        <v>5</v>
      </c>
      <c r="B159" s="12" t="s">
        <v>180</v>
      </c>
      <c r="C159" s="8"/>
      <c r="D159" s="140"/>
      <c r="E159" s="140"/>
      <c r="F159" s="140"/>
      <c r="G159" s="13"/>
      <c r="H159" s="120"/>
      <c r="I159" s="120"/>
      <c r="J159" s="120"/>
      <c r="K159" s="120">
        <f>K158*1.053</f>
        <v>297.91013775119995</v>
      </c>
      <c r="L159" s="182"/>
      <c r="M159" s="120">
        <f>K159-L155</f>
        <v>110.20113775119995</v>
      </c>
    </row>
    <row r="160" spans="1:13" ht="15.75" customHeight="1" x14ac:dyDescent="0.25">
      <c r="A160" s="181" t="s">
        <v>236</v>
      </c>
      <c r="B160" s="181"/>
      <c r="C160" s="181"/>
      <c r="D160" s="181"/>
      <c r="E160" s="181"/>
      <c r="F160" s="181"/>
      <c r="G160" s="181"/>
      <c r="H160" s="181"/>
      <c r="I160" s="181"/>
      <c r="J160" s="181"/>
      <c r="K160" s="181"/>
      <c r="L160" s="181"/>
      <c r="M160" s="181"/>
    </row>
    <row r="161" spans="1:13" ht="31.5" x14ac:dyDescent="0.25">
      <c r="A161" s="143">
        <v>1</v>
      </c>
      <c r="B161" s="12" t="s">
        <v>178</v>
      </c>
      <c r="C161" s="140">
        <v>0.4</v>
      </c>
      <c r="D161" s="140" t="s">
        <v>179</v>
      </c>
      <c r="E161" s="140" t="s">
        <v>22</v>
      </c>
      <c r="F161" s="140">
        <v>0.96</v>
      </c>
      <c r="G161" s="140" t="s">
        <v>184</v>
      </c>
      <c r="H161" s="120">
        <v>949.02</v>
      </c>
      <c r="I161" s="120" t="s">
        <v>124</v>
      </c>
      <c r="J161" s="120">
        <v>1.03</v>
      </c>
      <c r="K161" s="120">
        <f>F161*H161*J161</f>
        <v>938.39097599999991</v>
      </c>
      <c r="L161" s="182">
        <v>856.69600000000003</v>
      </c>
      <c r="M161" s="120"/>
    </row>
    <row r="162" spans="1:13" ht="31.5" x14ac:dyDescent="0.25">
      <c r="A162" s="132">
        <v>2</v>
      </c>
      <c r="B162" s="12" t="s">
        <v>185</v>
      </c>
      <c r="C162" s="140">
        <v>0.4</v>
      </c>
      <c r="D162" s="131" t="s">
        <v>188</v>
      </c>
      <c r="E162" s="140" t="s">
        <v>22</v>
      </c>
      <c r="F162" s="140">
        <v>0.6</v>
      </c>
      <c r="G162" s="11" t="s">
        <v>189</v>
      </c>
      <c r="H162" s="120">
        <v>547.16</v>
      </c>
      <c r="I162" s="120" t="s">
        <v>124</v>
      </c>
      <c r="J162" s="120">
        <v>1.04</v>
      </c>
      <c r="K162" s="120">
        <f>F162*H162*J162</f>
        <v>341.42784</v>
      </c>
      <c r="L162" s="182"/>
      <c r="M162" s="120"/>
    </row>
    <row r="163" spans="1:13" ht="31.5" x14ac:dyDescent="0.25">
      <c r="A163" s="143">
        <v>3</v>
      </c>
      <c r="B163" s="12" t="s">
        <v>185</v>
      </c>
      <c r="C163" s="140">
        <v>0.4</v>
      </c>
      <c r="D163" s="141" t="s">
        <v>186</v>
      </c>
      <c r="E163" s="140" t="s">
        <v>22</v>
      </c>
      <c r="F163" s="140">
        <v>0.36</v>
      </c>
      <c r="G163" s="11" t="s">
        <v>187</v>
      </c>
      <c r="H163" s="120">
        <v>405.81</v>
      </c>
      <c r="I163" s="120" t="s">
        <v>124</v>
      </c>
      <c r="J163" s="120">
        <v>1.04</v>
      </c>
      <c r="K163" s="120">
        <f>F163*H163*J163</f>
        <v>151.93526400000002</v>
      </c>
      <c r="L163" s="182"/>
      <c r="M163" s="120"/>
    </row>
    <row r="164" spans="1:13" ht="47.25" x14ac:dyDescent="0.25">
      <c r="A164" s="132">
        <v>4</v>
      </c>
      <c r="B164" s="52" t="s">
        <v>103</v>
      </c>
      <c r="C164" s="141"/>
      <c r="D164" s="141"/>
      <c r="E164" s="140"/>
      <c r="F164" s="140"/>
      <c r="G164" s="13"/>
      <c r="H164" s="121"/>
      <c r="I164" s="121"/>
      <c r="J164" s="121"/>
      <c r="K164" s="120">
        <f>SUM(K161:K163)</f>
        <v>1431.7540799999999</v>
      </c>
      <c r="L164" s="182"/>
      <c r="M164" s="120"/>
    </row>
    <row r="165" spans="1:13" ht="63" x14ac:dyDescent="0.25">
      <c r="A165" s="143">
        <v>5</v>
      </c>
      <c r="B165" s="12" t="s">
        <v>180</v>
      </c>
      <c r="C165" s="8"/>
      <c r="D165" s="140"/>
      <c r="E165" s="140"/>
      <c r="F165" s="140"/>
      <c r="G165" s="13"/>
      <c r="H165" s="120"/>
      <c r="I165" s="120"/>
      <c r="J165" s="120"/>
      <c r="K165" s="120">
        <f>K164*1.053</f>
        <v>1507.6370462399998</v>
      </c>
      <c r="L165" s="182"/>
      <c r="M165" s="120">
        <f>K165-L161</f>
        <v>650.94104623999976</v>
      </c>
    </row>
    <row r="166" spans="1:13" ht="15.75" customHeight="1" x14ac:dyDescent="0.25">
      <c r="A166" s="181" t="s">
        <v>237</v>
      </c>
      <c r="B166" s="181"/>
      <c r="C166" s="181"/>
      <c r="D166" s="181"/>
      <c r="E166" s="181"/>
      <c r="F166" s="181"/>
      <c r="G166" s="181"/>
      <c r="H166" s="181"/>
      <c r="I166" s="181"/>
      <c r="J166" s="181"/>
      <c r="K166" s="181"/>
      <c r="L166" s="181"/>
      <c r="M166" s="181"/>
    </row>
    <row r="167" spans="1:13" ht="31.5" x14ac:dyDescent="0.25">
      <c r="A167" s="143">
        <v>1</v>
      </c>
      <c r="B167" s="12" t="s">
        <v>178</v>
      </c>
      <c r="C167" s="140">
        <v>0.4</v>
      </c>
      <c r="D167" s="140" t="s">
        <v>179</v>
      </c>
      <c r="E167" s="140" t="s">
        <v>22</v>
      </c>
      <c r="F167" s="140">
        <v>0.9</v>
      </c>
      <c r="G167" s="140" t="s">
        <v>184</v>
      </c>
      <c r="H167" s="120">
        <v>949.02</v>
      </c>
      <c r="I167" s="120" t="s">
        <v>124</v>
      </c>
      <c r="J167" s="120">
        <v>1.03</v>
      </c>
      <c r="K167" s="120">
        <f>F167*H167*J167</f>
        <v>879.7415400000001</v>
      </c>
      <c r="L167" s="182">
        <v>935.75300000000004</v>
      </c>
      <c r="M167" s="120"/>
    </row>
    <row r="168" spans="1:13" ht="31.5" x14ac:dyDescent="0.25">
      <c r="A168" s="132">
        <v>2</v>
      </c>
      <c r="B168" s="12" t="s">
        <v>185</v>
      </c>
      <c r="C168" s="140">
        <v>0.4</v>
      </c>
      <c r="D168" s="131" t="s">
        <v>188</v>
      </c>
      <c r="E168" s="140" t="s">
        <v>22</v>
      </c>
      <c r="F168" s="140">
        <v>0.43</v>
      </c>
      <c r="G168" s="11" t="s">
        <v>189</v>
      </c>
      <c r="H168" s="120">
        <v>547.16</v>
      </c>
      <c r="I168" s="120" t="s">
        <v>124</v>
      </c>
      <c r="J168" s="120">
        <v>1.04</v>
      </c>
      <c r="K168" s="120">
        <f>F168*H168*J168</f>
        <v>244.68995200000001</v>
      </c>
      <c r="L168" s="182"/>
      <c r="M168" s="120"/>
    </row>
    <row r="169" spans="1:13" ht="31.5" x14ac:dyDescent="0.25">
      <c r="A169" s="143">
        <v>3</v>
      </c>
      <c r="B169" s="12" t="s">
        <v>185</v>
      </c>
      <c r="C169" s="140">
        <v>0.4</v>
      </c>
      <c r="D169" s="141" t="s">
        <v>186</v>
      </c>
      <c r="E169" s="140" t="s">
        <v>22</v>
      </c>
      <c r="F169" s="140">
        <v>0.47</v>
      </c>
      <c r="G169" s="11" t="s">
        <v>187</v>
      </c>
      <c r="H169" s="120">
        <v>405.81</v>
      </c>
      <c r="I169" s="120" t="s">
        <v>124</v>
      </c>
      <c r="J169" s="120">
        <v>1.04</v>
      </c>
      <c r="K169" s="120">
        <f>F169*H169*J169</f>
        <v>198.359928</v>
      </c>
      <c r="L169" s="182"/>
      <c r="M169" s="120"/>
    </row>
    <row r="170" spans="1:13" ht="47.25" x14ac:dyDescent="0.25">
      <c r="A170" s="132">
        <v>4</v>
      </c>
      <c r="B170" s="52" t="s">
        <v>103</v>
      </c>
      <c r="C170" s="141"/>
      <c r="D170" s="141"/>
      <c r="E170" s="140"/>
      <c r="F170" s="140"/>
      <c r="G170" s="13"/>
      <c r="H170" s="121"/>
      <c r="I170" s="121"/>
      <c r="J170" s="121"/>
      <c r="K170" s="120">
        <f>SUM(K167:K169)</f>
        <v>1322.7914200000002</v>
      </c>
      <c r="L170" s="182"/>
      <c r="M170" s="120"/>
    </row>
    <row r="171" spans="1:13" ht="63" x14ac:dyDescent="0.25">
      <c r="A171" s="143">
        <v>5</v>
      </c>
      <c r="B171" s="12" t="s">
        <v>180</v>
      </c>
      <c r="C171" s="8"/>
      <c r="D171" s="140"/>
      <c r="E171" s="140"/>
      <c r="F171" s="140"/>
      <c r="G171" s="13"/>
      <c r="H171" s="120"/>
      <c r="I171" s="120"/>
      <c r="J171" s="120"/>
      <c r="K171" s="120">
        <f>K170*1.053</f>
        <v>1392.8993652600002</v>
      </c>
      <c r="L171" s="182"/>
      <c r="M171" s="120">
        <f>K171-L167</f>
        <v>457.14636526000015</v>
      </c>
    </row>
    <row r="172" spans="1:13" ht="15.75" customHeight="1" x14ac:dyDescent="0.25">
      <c r="A172" s="181" t="s">
        <v>238</v>
      </c>
      <c r="B172" s="181"/>
      <c r="C172" s="181"/>
      <c r="D172" s="181"/>
      <c r="E172" s="181"/>
      <c r="F172" s="181"/>
      <c r="G172" s="181"/>
      <c r="H172" s="181"/>
      <c r="I172" s="181"/>
      <c r="J172" s="181"/>
      <c r="K172" s="181"/>
      <c r="L172" s="181"/>
      <c r="M172" s="181"/>
    </row>
    <row r="173" spans="1:13" ht="31.5" x14ac:dyDescent="0.25">
      <c r="A173" s="143">
        <v>1</v>
      </c>
      <c r="B173" s="12" t="s">
        <v>178</v>
      </c>
      <c r="C173" s="140">
        <v>0.4</v>
      </c>
      <c r="D173" s="140" t="s">
        <v>179</v>
      </c>
      <c r="E173" s="140" t="s">
        <v>22</v>
      </c>
      <c r="F173" s="140">
        <v>2.02</v>
      </c>
      <c r="G173" s="140" t="s">
        <v>184</v>
      </c>
      <c r="H173" s="120">
        <v>949.02</v>
      </c>
      <c r="I173" s="120" t="s">
        <v>124</v>
      </c>
      <c r="J173" s="120">
        <v>1.03</v>
      </c>
      <c r="K173" s="120">
        <f>F173*H173*J173</f>
        <v>1974.5310119999999</v>
      </c>
      <c r="L173" s="182">
        <v>2600.9540000000002</v>
      </c>
      <c r="M173" s="120"/>
    </row>
    <row r="174" spans="1:13" ht="31.5" x14ac:dyDescent="0.25">
      <c r="A174" s="132">
        <v>2</v>
      </c>
      <c r="B174" s="12" t="s">
        <v>185</v>
      </c>
      <c r="C174" s="140">
        <v>0.4</v>
      </c>
      <c r="D174" s="131" t="s">
        <v>188</v>
      </c>
      <c r="E174" s="140" t="s">
        <v>22</v>
      </c>
      <c r="F174" s="140">
        <v>1.22</v>
      </c>
      <c r="G174" s="11" t="s">
        <v>189</v>
      </c>
      <c r="H174" s="120">
        <v>547.16</v>
      </c>
      <c r="I174" s="120" t="s">
        <v>124</v>
      </c>
      <c r="J174" s="120">
        <v>1.04</v>
      </c>
      <c r="K174" s="120">
        <f>F174*H174*J174</f>
        <v>694.23660799999993</v>
      </c>
      <c r="L174" s="182"/>
      <c r="M174" s="120"/>
    </row>
    <row r="175" spans="1:13" ht="31.5" x14ac:dyDescent="0.25">
      <c r="A175" s="143">
        <v>3</v>
      </c>
      <c r="B175" s="12" t="s">
        <v>185</v>
      </c>
      <c r="C175" s="140">
        <v>0.4</v>
      </c>
      <c r="D175" s="141" t="s">
        <v>186</v>
      </c>
      <c r="E175" s="140" t="s">
        <v>22</v>
      </c>
      <c r="F175" s="140">
        <v>0.8</v>
      </c>
      <c r="G175" s="11" t="s">
        <v>187</v>
      </c>
      <c r="H175" s="120">
        <v>405.81</v>
      </c>
      <c r="I175" s="120" t="s">
        <v>124</v>
      </c>
      <c r="J175" s="120">
        <v>1.04</v>
      </c>
      <c r="K175" s="120">
        <f>F175*H175*J175</f>
        <v>337.63392000000005</v>
      </c>
      <c r="L175" s="182"/>
      <c r="M175" s="120"/>
    </row>
    <row r="176" spans="1:13" ht="47.25" x14ac:dyDescent="0.25">
      <c r="A176" s="132">
        <v>4</v>
      </c>
      <c r="B176" s="52" t="s">
        <v>103</v>
      </c>
      <c r="C176" s="141"/>
      <c r="D176" s="141"/>
      <c r="E176" s="140"/>
      <c r="F176" s="140"/>
      <c r="G176" s="13"/>
      <c r="H176" s="121"/>
      <c r="I176" s="121"/>
      <c r="J176" s="121"/>
      <c r="K176" s="120">
        <f>SUM(K173:K175)</f>
        <v>3006.4015399999998</v>
      </c>
      <c r="L176" s="182"/>
      <c r="M176" s="120"/>
    </row>
    <row r="177" spans="1:13" ht="63" x14ac:dyDescent="0.25">
      <c r="A177" s="143">
        <v>5</v>
      </c>
      <c r="B177" s="12" t="s">
        <v>180</v>
      </c>
      <c r="C177" s="8"/>
      <c r="D177" s="140"/>
      <c r="E177" s="140"/>
      <c r="F177" s="140"/>
      <c r="G177" s="13"/>
      <c r="H177" s="120"/>
      <c r="I177" s="120"/>
      <c r="J177" s="120"/>
      <c r="K177" s="120">
        <f>K176*1.053</f>
        <v>3165.7408216199997</v>
      </c>
      <c r="L177" s="182"/>
      <c r="M177" s="120">
        <f>K177-L173</f>
        <v>564.7868216199995</v>
      </c>
    </row>
    <row r="178" spans="1:13" ht="15.75" customHeight="1" x14ac:dyDescent="0.25">
      <c r="A178" s="181" t="s">
        <v>239</v>
      </c>
      <c r="B178" s="181"/>
      <c r="C178" s="181"/>
      <c r="D178" s="181"/>
      <c r="E178" s="181"/>
      <c r="F178" s="181"/>
      <c r="G178" s="181"/>
      <c r="H178" s="181"/>
      <c r="I178" s="181"/>
      <c r="J178" s="181"/>
      <c r="K178" s="181"/>
      <c r="L178" s="181"/>
      <c r="M178" s="181"/>
    </row>
    <row r="179" spans="1:13" ht="31.5" x14ac:dyDescent="0.25">
      <c r="A179" s="143">
        <v>1</v>
      </c>
      <c r="B179" s="12" t="s">
        <v>178</v>
      </c>
      <c r="C179" s="140">
        <v>0.4</v>
      </c>
      <c r="D179" s="140" t="s">
        <v>179</v>
      </c>
      <c r="E179" s="140" t="s">
        <v>22</v>
      </c>
      <c r="F179" s="140">
        <v>1.38</v>
      </c>
      <c r="G179" s="140" t="s">
        <v>184</v>
      </c>
      <c r="H179" s="120">
        <v>949.02</v>
      </c>
      <c r="I179" s="120" t="s">
        <v>124</v>
      </c>
      <c r="J179" s="120">
        <v>1.03</v>
      </c>
      <c r="K179" s="120">
        <f>F179*H179*J179</f>
        <v>1348.9370279999998</v>
      </c>
      <c r="L179" s="182">
        <v>2022.6130000000001</v>
      </c>
      <c r="M179" s="120"/>
    </row>
    <row r="180" spans="1:13" ht="31.5" x14ac:dyDescent="0.25">
      <c r="A180" s="132">
        <v>2</v>
      </c>
      <c r="B180" s="12" t="s">
        <v>185</v>
      </c>
      <c r="C180" s="140">
        <v>0.4</v>
      </c>
      <c r="D180" s="131" t="s">
        <v>188</v>
      </c>
      <c r="E180" s="140" t="s">
        <v>22</v>
      </c>
      <c r="F180" s="140">
        <v>0.98</v>
      </c>
      <c r="G180" s="11" t="s">
        <v>189</v>
      </c>
      <c r="H180" s="120">
        <v>547.16</v>
      </c>
      <c r="I180" s="120" t="s">
        <v>124</v>
      </c>
      <c r="J180" s="120">
        <v>1.04</v>
      </c>
      <c r="K180" s="120">
        <f>F180*H180*J180</f>
        <v>557.66547199999991</v>
      </c>
      <c r="L180" s="182"/>
      <c r="M180" s="120"/>
    </row>
    <row r="181" spans="1:13" ht="31.5" x14ac:dyDescent="0.25">
      <c r="A181" s="143">
        <v>3</v>
      </c>
      <c r="B181" s="12" t="s">
        <v>185</v>
      </c>
      <c r="C181" s="140">
        <v>0.4</v>
      </c>
      <c r="D181" s="141" t="s">
        <v>186</v>
      </c>
      <c r="E181" s="140" t="s">
        <v>22</v>
      </c>
      <c r="F181" s="140">
        <v>0.4</v>
      </c>
      <c r="G181" s="11" t="s">
        <v>187</v>
      </c>
      <c r="H181" s="120">
        <v>405.81</v>
      </c>
      <c r="I181" s="120" t="s">
        <v>124</v>
      </c>
      <c r="J181" s="120">
        <v>1.04</v>
      </c>
      <c r="K181" s="120">
        <f>F181*H181*J181</f>
        <v>168.81696000000002</v>
      </c>
      <c r="L181" s="182"/>
      <c r="M181" s="120"/>
    </row>
    <row r="182" spans="1:13" ht="47.25" x14ac:dyDescent="0.25">
      <c r="A182" s="132">
        <v>4</v>
      </c>
      <c r="B182" s="52" t="s">
        <v>103</v>
      </c>
      <c r="C182" s="141"/>
      <c r="D182" s="141"/>
      <c r="E182" s="140"/>
      <c r="F182" s="140"/>
      <c r="G182" s="13"/>
      <c r="H182" s="121"/>
      <c r="I182" s="121"/>
      <c r="J182" s="121"/>
      <c r="K182" s="120">
        <f>SUM(K179:K181)</f>
        <v>2075.4194599999996</v>
      </c>
      <c r="L182" s="182"/>
      <c r="M182" s="120"/>
    </row>
    <row r="183" spans="1:13" ht="63" x14ac:dyDescent="0.25">
      <c r="A183" s="143">
        <v>5</v>
      </c>
      <c r="B183" s="12" t="s">
        <v>180</v>
      </c>
      <c r="C183" s="8"/>
      <c r="D183" s="140"/>
      <c r="E183" s="140"/>
      <c r="F183" s="140"/>
      <c r="G183" s="13"/>
      <c r="H183" s="120"/>
      <c r="I183" s="120"/>
      <c r="J183" s="120"/>
      <c r="K183" s="120">
        <f>K182*1.053</f>
        <v>2185.4166913799995</v>
      </c>
      <c r="L183" s="182"/>
      <c r="M183" s="120">
        <f>K183-L179</f>
        <v>162.80369137999946</v>
      </c>
    </row>
    <row r="184" spans="1:13" ht="15.75" customHeight="1" x14ac:dyDescent="0.25">
      <c r="A184" s="181" t="s">
        <v>240</v>
      </c>
      <c r="B184" s="181"/>
      <c r="C184" s="181"/>
      <c r="D184" s="181"/>
      <c r="E184" s="181"/>
      <c r="F184" s="181"/>
      <c r="G184" s="181"/>
      <c r="H184" s="181"/>
      <c r="I184" s="181"/>
      <c r="J184" s="181"/>
      <c r="K184" s="181"/>
      <c r="L184" s="181"/>
      <c r="M184" s="181"/>
    </row>
    <row r="185" spans="1:13" ht="31.5" x14ac:dyDescent="0.25">
      <c r="A185" s="143">
        <v>1</v>
      </c>
      <c r="B185" s="12" t="s">
        <v>178</v>
      </c>
      <c r="C185" s="140">
        <v>0.4</v>
      </c>
      <c r="D185" s="140" t="s">
        <v>179</v>
      </c>
      <c r="E185" s="140" t="s">
        <v>22</v>
      </c>
      <c r="F185" s="140">
        <v>0.17499999999999999</v>
      </c>
      <c r="G185" s="140" t="s">
        <v>210</v>
      </c>
      <c r="H185" s="120">
        <v>949.02</v>
      </c>
      <c r="I185" s="120">
        <v>1.2</v>
      </c>
      <c r="J185" s="120">
        <v>1.03</v>
      </c>
      <c r="K185" s="120">
        <f>F185*H185*J185*I185</f>
        <v>205.27302599999999</v>
      </c>
      <c r="L185" s="182">
        <v>306.67</v>
      </c>
      <c r="M185" s="120"/>
    </row>
    <row r="186" spans="1:13" ht="31.5" x14ac:dyDescent="0.25">
      <c r="A186" s="132">
        <v>2</v>
      </c>
      <c r="B186" s="12" t="s">
        <v>185</v>
      </c>
      <c r="C186" s="140">
        <v>0.4</v>
      </c>
      <c r="D186" s="131" t="s">
        <v>188</v>
      </c>
      <c r="E186" s="140" t="s">
        <v>22</v>
      </c>
      <c r="F186" s="140">
        <v>0.15</v>
      </c>
      <c r="G186" s="11" t="s">
        <v>189</v>
      </c>
      <c r="H186" s="120">
        <v>547.16</v>
      </c>
      <c r="I186" s="120" t="s">
        <v>124</v>
      </c>
      <c r="J186" s="120">
        <v>1.04</v>
      </c>
      <c r="K186" s="120">
        <f>F186*H186*J186</f>
        <v>85.356960000000001</v>
      </c>
      <c r="L186" s="182"/>
      <c r="M186" s="120"/>
    </row>
    <row r="187" spans="1:13" ht="31.5" x14ac:dyDescent="0.25">
      <c r="A187" s="143">
        <v>3</v>
      </c>
      <c r="B187" s="12" t="s">
        <v>185</v>
      </c>
      <c r="C187" s="140">
        <v>0.4</v>
      </c>
      <c r="D187" s="141" t="s">
        <v>186</v>
      </c>
      <c r="E187" s="140" t="s">
        <v>22</v>
      </c>
      <c r="F187" s="140">
        <v>2.5000000000000001E-2</v>
      </c>
      <c r="G187" s="11" t="s">
        <v>187</v>
      </c>
      <c r="H187" s="120">
        <v>405.81</v>
      </c>
      <c r="I187" s="120" t="s">
        <v>124</v>
      </c>
      <c r="J187" s="120">
        <v>1.04</v>
      </c>
      <c r="K187" s="120">
        <f>F187*H187*J187</f>
        <v>10.551060000000001</v>
      </c>
      <c r="L187" s="182"/>
      <c r="M187" s="120"/>
    </row>
    <row r="188" spans="1:13" ht="47.25" x14ac:dyDescent="0.25">
      <c r="A188" s="132">
        <v>4</v>
      </c>
      <c r="B188" s="52" t="s">
        <v>103</v>
      </c>
      <c r="C188" s="141"/>
      <c r="D188" s="141"/>
      <c r="E188" s="140"/>
      <c r="F188" s="140"/>
      <c r="G188" s="13"/>
      <c r="H188" s="121"/>
      <c r="I188" s="121"/>
      <c r="J188" s="121"/>
      <c r="K188" s="120">
        <f>SUM(K185:K187)</f>
        <v>301.18104599999998</v>
      </c>
      <c r="L188" s="182"/>
      <c r="M188" s="120"/>
    </row>
    <row r="189" spans="1:13" ht="63" x14ac:dyDescent="0.25">
      <c r="A189" s="143">
        <v>5</v>
      </c>
      <c r="B189" s="12" t="s">
        <v>180</v>
      </c>
      <c r="C189" s="8"/>
      <c r="D189" s="140"/>
      <c r="E189" s="140"/>
      <c r="F189" s="140"/>
      <c r="G189" s="13"/>
      <c r="H189" s="120"/>
      <c r="I189" s="120"/>
      <c r="J189" s="120"/>
      <c r="K189" s="120">
        <f>K188*1.053</f>
        <v>317.14364143799997</v>
      </c>
      <c r="L189" s="182"/>
      <c r="M189" s="120">
        <f>K189-L185</f>
        <v>10.473641437999959</v>
      </c>
    </row>
    <row r="190" spans="1:13" ht="15.75" customHeight="1" x14ac:dyDescent="0.25">
      <c r="A190" s="181" t="s">
        <v>241</v>
      </c>
      <c r="B190" s="181"/>
      <c r="C190" s="181"/>
      <c r="D190" s="181"/>
      <c r="E190" s="181"/>
      <c r="F190" s="181"/>
      <c r="G190" s="181"/>
      <c r="H190" s="181"/>
      <c r="I190" s="181"/>
      <c r="J190" s="181"/>
      <c r="K190" s="181"/>
      <c r="L190" s="181"/>
      <c r="M190" s="181"/>
    </row>
    <row r="191" spans="1:13" ht="31.5" x14ac:dyDescent="0.25">
      <c r="A191" s="143">
        <v>1</v>
      </c>
      <c r="B191" s="12" t="s">
        <v>178</v>
      </c>
      <c r="C191" s="140">
        <v>0.4</v>
      </c>
      <c r="D191" s="140" t="s">
        <v>179</v>
      </c>
      <c r="E191" s="140" t="s">
        <v>22</v>
      </c>
      <c r="F191" s="140">
        <v>1.0669999999999999</v>
      </c>
      <c r="G191" s="140" t="s">
        <v>184</v>
      </c>
      <c r="H191" s="120">
        <v>949.02</v>
      </c>
      <c r="I191" s="120" t="s">
        <v>124</v>
      </c>
      <c r="J191" s="120">
        <v>1.03</v>
      </c>
      <c r="K191" s="120">
        <f>F191*H191*J191</f>
        <v>1042.9824702000001</v>
      </c>
      <c r="L191" s="182">
        <v>1034.0940000000001</v>
      </c>
      <c r="M191" s="120"/>
    </row>
    <row r="192" spans="1:13" ht="31.5" x14ac:dyDescent="0.25">
      <c r="A192" s="132">
        <v>2</v>
      </c>
      <c r="B192" s="12" t="s">
        <v>185</v>
      </c>
      <c r="C192" s="140">
        <v>0.4</v>
      </c>
      <c r="D192" s="131" t="s">
        <v>188</v>
      </c>
      <c r="E192" s="140" t="s">
        <v>22</v>
      </c>
      <c r="F192" s="140">
        <v>0.57199999999999995</v>
      </c>
      <c r="G192" s="11" t="s">
        <v>189</v>
      </c>
      <c r="H192" s="120">
        <v>547.16</v>
      </c>
      <c r="I192" s="120" t="s">
        <v>124</v>
      </c>
      <c r="J192" s="120">
        <v>1.04</v>
      </c>
      <c r="K192" s="120">
        <f>F192*H192*J192</f>
        <v>325.49454079999998</v>
      </c>
      <c r="L192" s="182"/>
      <c r="M192" s="120"/>
    </row>
    <row r="193" spans="1:13" ht="31.5" x14ac:dyDescent="0.25">
      <c r="A193" s="143">
        <v>3</v>
      </c>
      <c r="B193" s="12" t="s">
        <v>185</v>
      </c>
      <c r="C193" s="140">
        <v>0.4</v>
      </c>
      <c r="D193" s="141" t="s">
        <v>186</v>
      </c>
      <c r="E193" s="140" t="s">
        <v>22</v>
      </c>
      <c r="F193" s="140">
        <v>0.495</v>
      </c>
      <c r="G193" s="11" t="s">
        <v>187</v>
      </c>
      <c r="H193" s="120">
        <v>405.81</v>
      </c>
      <c r="I193" s="120" t="s">
        <v>124</v>
      </c>
      <c r="J193" s="120">
        <v>1.04</v>
      </c>
      <c r="K193" s="120">
        <f>F193*H193*J193</f>
        <v>208.910988</v>
      </c>
      <c r="L193" s="182"/>
      <c r="M193" s="120"/>
    </row>
    <row r="194" spans="1:13" ht="47.25" x14ac:dyDescent="0.25">
      <c r="A194" s="132">
        <v>4</v>
      </c>
      <c r="B194" s="52" t="s">
        <v>103</v>
      </c>
      <c r="C194" s="141"/>
      <c r="D194" s="141"/>
      <c r="E194" s="140"/>
      <c r="F194" s="140"/>
      <c r="G194" s="13"/>
      <c r="H194" s="121"/>
      <c r="I194" s="121"/>
      <c r="J194" s="121"/>
      <c r="K194" s="120">
        <f>SUM(K191:K193)</f>
        <v>1577.387999</v>
      </c>
      <c r="L194" s="182"/>
      <c r="M194" s="120"/>
    </row>
    <row r="195" spans="1:13" ht="63" x14ac:dyDescent="0.25">
      <c r="A195" s="143">
        <v>5</v>
      </c>
      <c r="B195" s="12" t="s">
        <v>180</v>
      </c>
      <c r="C195" s="8"/>
      <c r="D195" s="140"/>
      <c r="E195" s="140"/>
      <c r="F195" s="140"/>
      <c r="G195" s="13"/>
      <c r="H195" s="120"/>
      <c r="I195" s="120"/>
      <c r="J195" s="120"/>
      <c r="K195" s="120">
        <f>K194*1.053</f>
        <v>1660.989562947</v>
      </c>
      <c r="L195" s="182"/>
      <c r="M195" s="120">
        <f>K195-L191</f>
        <v>626.89556294699992</v>
      </c>
    </row>
    <row r="196" spans="1:13" ht="15.75" customHeight="1" x14ac:dyDescent="0.25">
      <c r="A196" s="181" t="s">
        <v>242</v>
      </c>
      <c r="B196" s="181"/>
      <c r="C196" s="181"/>
      <c r="D196" s="181"/>
      <c r="E196" s="181"/>
      <c r="F196" s="181"/>
      <c r="G196" s="181"/>
      <c r="H196" s="181"/>
      <c r="I196" s="181"/>
      <c r="J196" s="181"/>
      <c r="K196" s="181"/>
      <c r="L196" s="181"/>
      <c r="M196" s="181"/>
    </row>
    <row r="197" spans="1:13" ht="31.5" x14ac:dyDescent="0.25">
      <c r="A197" s="143">
        <v>1</v>
      </c>
      <c r="B197" s="12" t="s">
        <v>178</v>
      </c>
      <c r="C197" s="140">
        <v>0.4</v>
      </c>
      <c r="D197" s="140" t="s">
        <v>179</v>
      </c>
      <c r="E197" s="140" t="s">
        <v>22</v>
      </c>
      <c r="F197" s="140">
        <v>0.94</v>
      </c>
      <c r="G197" s="140" t="s">
        <v>184</v>
      </c>
      <c r="H197" s="120">
        <v>949.02</v>
      </c>
      <c r="I197" s="120" t="s">
        <v>124</v>
      </c>
      <c r="J197" s="120">
        <v>1.03</v>
      </c>
      <c r="K197" s="120">
        <f>F197*H197*J197</f>
        <v>918.84116399999994</v>
      </c>
      <c r="L197" s="182">
        <v>887.46100000000001</v>
      </c>
      <c r="M197" s="120"/>
    </row>
    <row r="198" spans="1:13" ht="31.5" x14ac:dyDescent="0.25">
      <c r="A198" s="132">
        <v>2</v>
      </c>
      <c r="B198" s="12" t="s">
        <v>185</v>
      </c>
      <c r="C198" s="140">
        <v>0.4</v>
      </c>
      <c r="D198" s="131" t="s">
        <v>188</v>
      </c>
      <c r="E198" s="140" t="s">
        <v>22</v>
      </c>
      <c r="F198" s="140">
        <v>0.46</v>
      </c>
      <c r="G198" s="11" t="s">
        <v>189</v>
      </c>
      <c r="H198" s="120">
        <v>547.16</v>
      </c>
      <c r="I198" s="120" t="s">
        <v>124</v>
      </c>
      <c r="J198" s="120">
        <v>1.04</v>
      </c>
      <c r="K198" s="120">
        <f>F198*H198*J198</f>
        <v>261.76134400000001</v>
      </c>
      <c r="L198" s="182"/>
      <c r="M198" s="120"/>
    </row>
    <row r="199" spans="1:13" ht="31.5" x14ac:dyDescent="0.25">
      <c r="A199" s="143">
        <v>3</v>
      </c>
      <c r="B199" s="12" t="s">
        <v>185</v>
      </c>
      <c r="C199" s="140">
        <v>0.4</v>
      </c>
      <c r="D199" s="141" t="s">
        <v>186</v>
      </c>
      <c r="E199" s="140" t="s">
        <v>22</v>
      </c>
      <c r="F199" s="140">
        <v>0.48</v>
      </c>
      <c r="G199" s="11" t="s">
        <v>187</v>
      </c>
      <c r="H199" s="120">
        <v>405.81</v>
      </c>
      <c r="I199" s="120" t="s">
        <v>124</v>
      </c>
      <c r="J199" s="120">
        <v>1.04</v>
      </c>
      <c r="K199" s="120">
        <f>F199*H199*J199</f>
        <v>202.58035199999998</v>
      </c>
      <c r="L199" s="182"/>
      <c r="M199" s="120"/>
    </row>
    <row r="200" spans="1:13" ht="47.25" x14ac:dyDescent="0.25">
      <c r="A200" s="132">
        <v>4</v>
      </c>
      <c r="B200" s="52" t="s">
        <v>103</v>
      </c>
      <c r="C200" s="141"/>
      <c r="D200" s="141"/>
      <c r="E200" s="140"/>
      <c r="F200" s="140"/>
      <c r="G200" s="13"/>
      <c r="H200" s="121"/>
      <c r="I200" s="121"/>
      <c r="J200" s="121"/>
      <c r="K200" s="120">
        <f>SUM(K197:K199)</f>
        <v>1383.1828599999999</v>
      </c>
      <c r="L200" s="182"/>
      <c r="M200" s="120"/>
    </row>
    <row r="201" spans="1:13" ht="63" x14ac:dyDescent="0.25">
      <c r="A201" s="143">
        <v>5</v>
      </c>
      <c r="B201" s="12" t="s">
        <v>180</v>
      </c>
      <c r="C201" s="8"/>
      <c r="D201" s="140"/>
      <c r="E201" s="140"/>
      <c r="F201" s="140"/>
      <c r="G201" s="13"/>
      <c r="H201" s="120"/>
      <c r="I201" s="120"/>
      <c r="J201" s="120"/>
      <c r="K201" s="120">
        <f>K200*1.053</f>
        <v>1456.4915515799999</v>
      </c>
      <c r="L201" s="182"/>
      <c r="M201" s="120">
        <f>K201-L197</f>
        <v>569.03055157999984</v>
      </c>
    </row>
    <row r="202" spans="1:13" ht="15.75" customHeight="1" x14ac:dyDescent="0.25">
      <c r="A202" s="181" t="s">
        <v>243</v>
      </c>
      <c r="B202" s="181"/>
      <c r="C202" s="181"/>
      <c r="D202" s="181"/>
      <c r="E202" s="181"/>
      <c r="F202" s="181"/>
      <c r="G202" s="181"/>
      <c r="H202" s="181"/>
      <c r="I202" s="181"/>
      <c r="J202" s="181"/>
      <c r="K202" s="181"/>
      <c r="L202" s="181"/>
      <c r="M202" s="181"/>
    </row>
    <row r="203" spans="1:13" ht="31.5" x14ac:dyDescent="0.25">
      <c r="A203" s="143">
        <v>1</v>
      </c>
      <c r="B203" s="12" t="s">
        <v>178</v>
      </c>
      <c r="C203" s="140">
        <v>0.4</v>
      </c>
      <c r="D203" s="140" t="s">
        <v>179</v>
      </c>
      <c r="E203" s="140" t="s">
        <v>22</v>
      </c>
      <c r="F203" s="140">
        <v>0.36799999999999999</v>
      </c>
      <c r="G203" s="140" t="s">
        <v>184</v>
      </c>
      <c r="H203" s="120">
        <v>949.02</v>
      </c>
      <c r="I203" s="120" t="s">
        <v>124</v>
      </c>
      <c r="J203" s="120">
        <v>1.03</v>
      </c>
      <c r="K203" s="120">
        <f>F203*H203*J203</f>
        <v>359.71654079999996</v>
      </c>
      <c r="L203" s="182">
        <v>377.779</v>
      </c>
      <c r="M203" s="120"/>
    </row>
    <row r="204" spans="1:13" ht="31.5" x14ac:dyDescent="0.25">
      <c r="A204" s="132">
        <v>2</v>
      </c>
      <c r="B204" s="12" t="s">
        <v>185</v>
      </c>
      <c r="C204" s="140">
        <v>0.4</v>
      </c>
      <c r="D204" s="131" t="s">
        <v>188</v>
      </c>
      <c r="E204" s="140" t="s">
        <v>22</v>
      </c>
      <c r="F204" s="140">
        <v>0.16</v>
      </c>
      <c r="G204" s="11" t="s">
        <v>189</v>
      </c>
      <c r="H204" s="120">
        <v>547.16</v>
      </c>
      <c r="I204" s="120" t="s">
        <v>124</v>
      </c>
      <c r="J204" s="120">
        <v>1.04</v>
      </c>
      <c r="K204" s="120">
        <f>F204*H204*J204</f>
        <v>91.047423999999992</v>
      </c>
      <c r="L204" s="182"/>
      <c r="M204" s="120"/>
    </row>
    <row r="205" spans="1:13" ht="31.5" x14ac:dyDescent="0.25">
      <c r="A205" s="143">
        <v>3</v>
      </c>
      <c r="B205" s="12" t="s">
        <v>185</v>
      </c>
      <c r="C205" s="140">
        <v>0.4</v>
      </c>
      <c r="D205" s="141" t="s">
        <v>186</v>
      </c>
      <c r="E205" s="140" t="s">
        <v>22</v>
      </c>
      <c r="F205" s="140">
        <v>0.20799999999999999</v>
      </c>
      <c r="G205" s="11" t="s">
        <v>187</v>
      </c>
      <c r="H205" s="120">
        <v>405.81</v>
      </c>
      <c r="I205" s="120" t="s">
        <v>124</v>
      </c>
      <c r="J205" s="120">
        <v>1.04</v>
      </c>
      <c r="K205" s="120">
        <f>F205*H205*J205</f>
        <v>87.784819200000001</v>
      </c>
      <c r="L205" s="182"/>
      <c r="M205" s="120"/>
    </row>
    <row r="206" spans="1:13" ht="47.25" x14ac:dyDescent="0.25">
      <c r="A206" s="132">
        <v>4</v>
      </c>
      <c r="B206" s="52" t="s">
        <v>103</v>
      </c>
      <c r="C206" s="141"/>
      <c r="D206" s="141"/>
      <c r="E206" s="140"/>
      <c r="F206" s="140"/>
      <c r="G206" s="13"/>
      <c r="H206" s="121"/>
      <c r="I206" s="121"/>
      <c r="J206" s="121"/>
      <c r="K206" s="120">
        <f>SUM(K203:K205)</f>
        <v>538.54878399999996</v>
      </c>
      <c r="L206" s="182"/>
      <c r="M206" s="120"/>
    </row>
    <row r="207" spans="1:13" ht="63" x14ac:dyDescent="0.25">
      <c r="A207" s="143">
        <v>5</v>
      </c>
      <c r="B207" s="12" t="s">
        <v>180</v>
      </c>
      <c r="C207" s="8"/>
      <c r="D207" s="140"/>
      <c r="E207" s="140"/>
      <c r="F207" s="140"/>
      <c r="G207" s="13"/>
      <c r="H207" s="120"/>
      <c r="I207" s="120"/>
      <c r="J207" s="120"/>
      <c r="K207" s="120">
        <f>K206*1.053</f>
        <v>567.09186955199993</v>
      </c>
      <c r="L207" s="182"/>
      <c r="M207" s="120">
        <f>K207-L203</f>
        <v>189.31286955199994</v>
      </c>
    </row>
    <row r="208" spans="1:13" ht="15.75" customHeight="1" x14ac:dyDescent="0.25">
      <c r="A208" s="181" t="s">
        <v>244</v>
      </c>
      <c r="B208" s="181"/>
      <c r="C208" s="181"/>
      <c r="D208" s="181"/>
      <c r="E208" s="181"/>
      <c r="F208" s="181"/>
      <c r="G208" s="181"/>
      <c r="H208" s="181"/>
      <c r="I208" s="181"/>
      <c r="J208" s="181"/>
      <c r="K208" s="181"/>
      <c r="L208" s="181"/>
      <c r="M208" s="181"/>
    </row>
    <row r="209" spans="1:13" ht="31.5" x14ac:dyDescent="0.25">
      <c r="A209" s="143">
        <v>1</v>
      </c>
      <c r="B209" s="12" t="s">
        <v>178</v>
      </c>
      <c r="C209" s="140">
        <v>0.4</v>
      </c>
      <c r="D209" s="140" t="s">
        <v>179</v>
      </c>
      <c r="E209" s="140" t="s">
        <v>22</v>
      </c>
      <c r="F209" s="140">
        <v>0.753</v>
      </c>
      <c r="G209" s="140" t="s">
        <v>184</v>
      </c>
      <c r="H209" s="120">
        <v>949.02</v>
      </c>
      <c r="I209" s="120" t="s">
        <v>124</v>
      </c>
      <c r="J209" s="120">
        <v>1.03</v>
      </c>
      <c r="K209" s="120">
        <f>F209*H209*J209</f>
        <v>736.05042180000009</v>
      </c>
      <c r="L209" s="182">
        <v>1135.046</v>
      </c>
      <c r="M209" s="120"/>
    </row>
    <row r="210" spans="1:13" ht="31.5" x14ac:dyDescent="0.25">
      <c r="A210" s="132">
        <v>2</v>
      </c>
      <c r="B210" s="12" t="s">
        <v>185</v>
      </c>
      <c r="C210" s="140">
        <v>0.4</v>
      </c>
      <c r="D210" s="131" t="s">
        <v>188</v>
      </c>
      <c r="E210" s="140" t="s">
        <v>22</v>
      </c>
      <c r="F210" s="140">
        <v>0.53300000000000003</v>
      </c>
      <c r="G210" s="11" t="s">
        <v>189</v>
      </c>
      <c r="H210" s="120">
        <v>547.16</v>
      </c>
      <c r="I210" s="120" t="s">
        <v>124</v>
      </c>
      <c r="J210" s="120">
        <v>1.04</v>
      </c>
      <c r="K210" s="120">
        <f>F210*H210*J210</f>
        <v>303.30173120000001</v>
      </c>
      <c r="L210" s="182"/>
      <c r="M210" s="120"/>
    </row>
    <row r="211" spans="1:13" ht="31.5" x14ac:dyDescent="0.25">
      <c r="A211" s="143">
        <v>3</v>
      </c>
      <c r="B211" s="12" t="s">
        <v>185</v>
      </c>
      <c r="C211" s="140">
        <v>0.4</v>
      </c>
      <c r="D211" s="141" t="s">
        <v>186</v>
      </c>
      <c r="E211" s="140" t="s">
        <v>22</v>
      </c>
      <c r="F211" s="140">
        <v>0.22</v>
      </c>
      <c r="G211" s="11" t="s">
        <v>187</v>
      </c>
      <c r="H211" s="120">
        <v>405.81</v>
      </c>
      <c r="I211" s="120" t="s">
        <v>124</v>
      </c>
      <c r="J211" s="120">
        <v>1.04</v>
      </c>
      <c r="K211" s="120">
        <f>F211*H211*J211</f>
        <v>92.849328</v>
      </c>
      <c r="L211" s="182"/>
      <c r="M211" s="120"/>
    </row>
    <row r="212" spans="1:13" ht="47.25" x14ac:dyDescent="0.25">
      <c r="A212" s="132">
        <v>4</v>
      </c>
      <c r="B212" s="52" t="s">
        <v>103</v>
      </c>
      <c r="C212" s="141"/>
      <c r="D212" s="141"/>
      <c r="E212" s="140"/>
      <c r="F212" s="140"/>
      <c r="G212" s="13"/>
      <c r="H212" s="121"/>
      <c r="I212" s="121"/>
      <c r="J212" s="121"/>
      <c r="K212" s="120">
        <f>SUM(K209:K211)</f>
        <v>1132.2014810000001</v>
      </c>
      <c r="L212" s="182"/>
      <c r="M212" s="120"/>
    </row>
    <row r="213" spans="1:13" ht="63" x14ac:dyDescent="0.25">
      <c r="A213" s="143">
        <v>5</v>
      </c>
      <c r="B213" s="12" t="s">
        <v>180</v>
      </c>
      <c r="C213" s="8"/>
      <c r="D213" s="140"/>
      <c r="E213" s="140"/>
      <c r="F213" s="140"/>
      <c r="G213" s="13"/>
      <c r="H213" s="120"/>
      <c r="I213" s="120"/>
      <c r="J213" s="120"/>
      <c r="K213" s="120">
        <f>K212*1.053</f>
        <v>1192.208159493</v>
      </c>
      <c r="L213" s="182"/>
      <c r="M213" s="120">
        <f>K213-L209</f>
        <v>57.16215949299999</v>
      </c>
    </row>
    <row r="214" spans="1:13" ht="15.75" customHeight="1" x14ac:dyDescent="0.25">
      <c r="A214" s="181" t="s">
        <v>245</v>
      </c>
      <c r="B214" s="181"/>
      <c r="C214" s="181"/>
      <c r="D214" s="181"/>
      <c r="E214" s="181"/>
      <c r="F214" s="181"/>
      <c r="G214" s="181"/>
      <c r="H214" s="181"/>
      <c r="I214" s="181"/>
      <c r="J214" s="181"/>
      <c r="K214" s="181"/>
      <c r="L214" s="181"/>
      <c r="M214" s="181"/>
    </row>
    <row r="215" spans="1:13" ht="31.5" x14ac:dyDescent="0.25">
      <c r="A215" s="143">
        <v>1</v>
      </c>
      <c r="B215" s="12" t="s">
        <v>178</v>
      </c>
      <c r="C215" s="140">
        <v>0.4</v>
      </c>
      <c r="D215" s="140" t="s">
        <v>179</v>
      </c>
      <c r="E215" s="140" t="s">
        <v>22</v>
      </c>
      <c r="F215" s="140">
        <v>1.175</v>
      </c>
      <c r="G215" s="140" t="s">
        <v>184</v>
      </c>
      <c r="H215" s="120">
        <v>949.02</v>
      </c>
      <c r="I215" s="120" t="s">
        <v>124</v>
      </c>
      <c r="J215" s="120">
        <v>1.03</v>
      </c>
      <c r="K215" s="120">
        <f>F215*H215*J215</f>
        <v>1148.551455</v>
      </c>
      <c r="L215" s="182">
        <v>1188.221</v>
      </c>
      <c r="M215" s="120"/>
    </row>
    <row r="216" spans="1:13" ht="31.5" x14ac:dyDescent="0.25">
      <c r="A216" s="132">
        <v>2</v>
      </c>
      <c r="B216" s="12" t="s">
        <v>185</v>
      </c>
      <c r="C216" s="140">
        <v>0.4</v>
      </c>
      <c r="D216" s="131" t="s">
        <v>188</v>
      </c>
      <c r="E216" s="140" t="s">
        <v>22</v>
      </c>
      <c r="F216" s="140">
        <v>1</v>
      </c>
      <c r="G216" s="11" t="s">
        <v>189</v>
      </c>
      <c r="H216" s="120">
        <v>547.16</v>
      </c>
      <c r="I216" s="120" t="s">
        <v>124</v>
      </c>
      <c r="J216" s="120">
        <v>1.04</v>
      </c>
      <c r="K216" s="120">
        <f>F216*H216*J216</f>
        <v>569.04639999999995</v>
      </c>
      <c r="L216" s="182"/>
      <c r="M216" s="120"/>
    </row>
    <row r="217" spans="1:13" ht="31.5" x14ac:dyDescent="0.25">
      <c r="A217" s="143">
        <v>3</v>
      </c>
      <c r="B217" s="12" t="s">
        <v>185</v>
      </c>
      <c r="C217" s="140">
        <v>0.4</v>
      </c>
      <c r="D217" s="141" t="s">
        <v>186</v>
      </c>
      <c r="E217" s="140" t="s">
        <v>22</v>
      </c>
      <c r="F217" s="140">
        <v>0.17499999999999999</v>
      </c>
      <c r="G217" s="11" t="s">
        <v>187</v>
      </c>
      <c r="H217" s="120">
        <v>405.81</v>
      </c>
      <c r="I217" s="120" t="s">
        <v>124</v>
      </c>
      <c r="J217" s="120">
        <v>1.04</v>
      </c>
      <c r="K217" s="120">
        <f>F217*H217*J217</f>
        <v>73.857420000000005</v>
      </c>
      <c r="L217" s="182"/>
      <c r="M217" s="120"/>
    </row>
    <row r="218" spans="1:13" ht="47.25" x14ac:dyDescent="0.25">
      <c r="A218" s="132">
        <v>4</v>
      </c>
      <c r="B218" s="52" t="s">
        <v>103</v>
      </c>
      <c r="C218" s="141"/>
      <c r="D218" s="141"/>
      <c r="E218" s="140"/>
      <c r="F218" s="140"/>
      <c r="G218" s="13"/>
      <c r="H218" s="121"/>
      <c r="I218" s="121"/>
      <c r="J218" s="121"/>
      <c r="K218" s="120">
        <f>SUM(K215:K217)</f>
        <v>1791.455275</v>
      </c>
      <c r="L218" s="182"/>
      <c r="M218" s="120"/>
    </row>
    <row r="219" spans="1:13" ht="63" x14ac:dyDescent="0.25">
      <c r="A219" s="143">
        <v>5</v>
      </c>
      <c r="B219" s="12" t="s">
        <v>180</v>
      </c>
      <c r="C219" s="8"/>
      <c r="D219" s="140"/>
      <c r="E219" s="140"/>
      <c r="F219" s="140"/>
      <c r="G219" s="13"/>
      <c r="H219" s="120"/>
      <c r="I219" s="120"/>
      <c r="J219" s="120"/>
      <c r="K219" s="120">
        <f>K218*1.053</f>
        <v>1886.402404575</v>
      </c>
      <c r="L219" s="182"/>
      <c r="M219" s="120">
        <f>K219-L215</f>
        <v>698.18140457499999</v>
      </c>
    </row>
    <row r="220" spans="1:13" ht="15.75" customHeight="1" x14ac:dyDescent="0.25">
      <c r="A220" s="181" t="s">
        <v>246</v>
      </c>
      <c r="B220" s="181"/>
      <c r="C220" s="181"/>
      <c r="D220" s="181"/>
      <c r="E220" s="181"/>
      <c r="F220" s="181"/>
      <c r="G220" s="181"/>
      <c r="H220" s="181"/>
      <c r="I220" s="181"/>
      <c r="J220" s="181"/>
      <c r="K220" s="181"/>
      <c r="L220" s="181"/>
      <c r="M220" s="181"/>
    </row>
    <row r="221" spans="1:13" ht="31.5" x14ac:dyDescent="0.25">
      <c r="A221" s="143">
        <v>1</v>
      </c>
      <c r="B221" s="12" t="s">
        <v>178</v>
      </c>
      <c r="C221" s="140">
        <v>0.4</v>
      </c>
      <c r="D221" s="140" t="s">
        <v>179</v>
      </c>
      <c r="E221" s="140" t="s">
        <v>22</v>
      </c>
      <c r="F221" s="140">
        <v>0.1</v>
      </c>
      <c r="G221" s="140" t="s">
        <v>211</v>
      </c>
      <c r="H221" s="120">
        <v>949.02</v>
      </c>
      <c r="I221" s="120">
        <v>1.2</v>
      </c>
      <c r="J221" s="120">
        <v>1.03</v>
      </c>
      <c r="K221" s="120">
        <f>F221*H221*J221*I221</f>
        <v>117.29887199999999</v>
      </c>
      <c r="L221" s="182">
        <v>173.614</v>
      </c>
      <c r="M221" s="120"/>
    </row>
    <row r="222" spans="1:13" ht="31.5" x14ac:dyDescent="0.25">
      <c r="A222" s="132">
        <v>2</v>
      </c>
      <c r="B222" s="12" t="s">
        <v>185</v>
      </c>
      <c r="C222" s="140">
        <v>0.4</v>
      </c>
      <c r="D222" s="131" t="s">
        <v>188</v>
      </c>
      <c r="E222" s="140" t="s">
        <v>22</v>
      </c>
      <c r="F222" s="140">
        <v>6.5000000000000002E-2</v>
      </c>
      <c r="G222" s="11" t="s">
        <v>189</v>
      </c>
      <c r="H222" s="120">
        <v>547.16</v>
      </c>
      <c r="I222" s="120" t="s">
        <v>124</v>
      </c>
      <c r="J222" s="120">
        <v>1.04</v>
      </c>
      <c r="K222" s="120">
        <f>F222*H222*J222</f>
        <v>36.988015999999995</v>
      </c>
      <c r="L222" s="182"/>
      <c r="M222" s="120"/>
    </row>
    <row r="223" spans="1:13" ht="31.5" x14ac:dyDescent="0.25">
      <c r="A223" s="143">
        <v>3</v>
      </c>
      <c r="B223" s="12" t="s">
        <v>185</v>
      </c>
      <c r="C223" s="140">
        <v>0.4</v>
      </c>
      <c r="D223" s="141" t="s">
        <v>186</v>
      </c>
      <c r="E223" s="140" t="s">
        <v>22</v>
      </c>
      <c r="F223" s="140">
        <v>3.5000000000000003E-2</v>
      </c>
      <c r="G223" s="11" t="s">
        <v>187</v>
      </c>
      <c r="H223" s="120">
        <v>405.81</v>
      </c>
      <c r="I223" s="120" t="s">
        <v>124</v>
      </c>
      <c r="J223" s="120">
        <v>1.04</v>
      </c>
      <c r="K223" s="120">
        <f>F223*H223*J223</f>
        <v>14.771484000000003</v>
      </c>
      <c r="L223" s="182"/>
      <c r="M223" s="120"/>
    </row>
    <row r="224" spans="1:13" ht="47.25" x14ac:dyDescent="0.25">
      <c r="A224" s="132">
        <v>4</v>
      </c>
      <c r="B224" s="52" t="s">
        <v>103</v>
      </c>
      <c r="C224" s="141"/>
      <c r="D224" s="141"/>
      <c r="E224" s="140"/>
      <c r="F224" s="140"/>
      <c r="G224" s="13"/>
      <c r="H224" s="121"/>
      <c r="I224" s="121"/>
      <c r="J224" s="121"/>
      <c r="K224" s="120">
        <f>SUM(K221:K223)</f>
        <v>169.05837199999999</v>
      </c>
      <c r="L224" s="182"/>
      <c r="M224" s="120"/>
    </row>
    <row r="225" spans="1:13" ht="63" x14ac:dyDescent="0.25">
      <c r="A225" s="143">
        <v>5</v>
      </c>
      <c r="B225" s="12" t="s">
        <v>180</v>
      </c>
      <c r="C225" s="8"/>
      <c r="D225" s="140"/>
      <c r="E225" s="140"/>
      <c r="F225" s="140"/>
      <c r="G225" s="13"/>
      <c r="H225" s="120"/>
      <c r="I225" s="120"/>
      <c r="J225" s="120"/>
      <c r="K225" s="120">
        <f>K224*1.053</f>
        <v>178.01846571599998</v>
      </c>
      <c r="L225" s="182"/>
      <c r="M225" s="120">
        <f>K225-L221</f>
        <v>4.4044657159999758</v>
      </c>
    </row>
    <row r="226" spans="1:13" ht="15.75" customHeight="1" x14ac:dyDescent="0.25">
      <c r="A226" s="181" t="s">
        <v>247</v>
      </c>
      <c r="B226" s="181"/>
      <c r="C226" s="181"/>
      <c r="D226" s="181"/>
      <c r="E226" s="181"/>
      <c r="F226" s="181"/>
      <c r="G226" s="181"/>
      <c r="H226" s="181"/>
      <c r="I226" s="181"/>
      <c r="J226" s="181"/>
      <c r="K226" s="181"/>
      <c r="L226" s="181"/>
      <c r="M226" s="181"/>
    </row>
    <row r="227" spans="1:13" ht="31.5" x14ac:dyDescent="0.25">
      <c r="A227" s="144">
        <v>1</v>
      </c>
      <c r="B227" s="12" t="s">
        <v>178</v>
      </c>
      <c r="C227" s="145">
        <v>0.4</v>
      </c>
      <c r="D227" s="145" t="s">
        <v>179</v>
      </c>
      <c r="E227" s="145" t="s">
        <v>22</v>
      </c>
      <c r="F227" s="145">
        <v>1.605</v>
      </c>
      <c r="G227" s="145" t="s">
        <v>184</v>
      </c>
      <c r="H227" s="120">
        <v>949.02</v>
      </c>
      <c r="I227" s="120" t="s">
        <v>124</v>
      </c>
      <c r="J227" s="120">
        <v>1.03</v>
      </c>
      <c r="K227" s="120">
        <f>F227*H227*J227</f>
        <v>1568.8724129999998</v>
      </c>
      <c r="L227" s="182">
        <v>2151.2710000000002</v>
      </c>
      <c r="M227" s="120"/>
    </row>
    <row r="228" spans="1:13" ht="31.5" x14ac:dyDescent="0.25">
      <c r="A228" s="132">
        <v>2</v>
      </c>
      <c r="B228" s="12" t="s">
        <v>185</v>
      </c>
      <c r="C228" s="145">
        <v>0.4</v>
      </c>
      <c r="D228" s="131" t="s">
        <v>188</v>
      </c>
      <c r="E228" s="145" t="s">
        <v>22</v>
      </c>
      <c r="F228" s="145">
        <v>1.125</v>
      </c>
      <c r="G228" s="11" t="s">
        <v>189</v>
      </c>
      <c r="H228" s="120">
        <v>547.16</v>
      </c>
      <c r="I228" s="120" t="s">
        <v>124</v>
      </c>
      <c r="J228" s="120">
        <v>1.04</v>
      </c>
      <c r="K228" s="120">
        <f>F228*H228*J228</f>
        <v>640.17719999999997</v>
      </c>
      <c r="L228" s="182"/>
      <c r="M228" s="120"/>
    </row>
    <row r="229" spans="1:13" ht="31.5" x14ac:dyDescent="0.25">
      <c r="A229" s="144">
        <v>3</v>
      </c>
      <c r="B229" s="12" t="s">
        <v>185</v>
      </c>
      <c r="C229" s="145">
        <v>0.4</v>
      </c>
      <c r="D229" s="147" t="s">
        <v>186</v>
      </c>
      <c r="E229" s="145" t="s">
        <v>22</v>
      </c>
      <c r="F229" s="145">
        <v>0.48</v>
      </c>
      <c r="G229" s="11" t="s">
        <v>187</v>
      </c>
      <c r="H229" s="120">
        <v>405.81</v>
      </c>
      <c r="I229" s="120" t="s">
        <v>124</v>
      </c>
      <c r="J229" s="120">
        <v>1.04</v>
      </c>
      <c r="K229" s="120">
        <f>F229*H229*J229</f>
        <v>202.58035199999998</v>
      </c>
      <c r="L229" s="182"/>
      <c r="M229" s="120"/>
    </row>
    <row r="230" spans="1:13" ht="47.25" x14ac:dyDescent="0.25">
      <c r="A230" s="132">
        <v>4</v>
      </c>
      <c r="B230" s="52" t="s">
        <v>103</v>
      </c>
      <c r="C230" s="147"/>
      <c r="D230" s="147"/>
      <c r="E230" s="145"/>
      <c r="F230" s="145"/>
      <c r="G230" s="13"/>
      <c r="H230" s="121"/>
      <c r="I230" s="121"/>
      <c r="J230" s="121"/>
      <c r="K230" s="120">
        <f>SUM(K227:K229)</f>
        <v>2411.6299649999996</v>
      </c>
      <c r="L230" s="182"/>
      <c r="M230" s="120"/>
    </row>
    <row r="231" spans="1:13" ht="63" x14ac:dyDescent="0.25">
      <c r="A231" s="144">
        <v>5</v>
      </c>
      <c r="B231" s="12" t="s">
        <v>180</v>
      </c>
      <c r="C231" s="8"/>
      <c r="D231" s="145"/>
      <c r="E231" s="145"/>
      <c r="F231" s="145"/>
      <c r="G231" s="13"/>
      <c r="H231" s="120"/>
      <c r="I231" s="120"/>
      <c r="J231" s="120"/>
      <c r="K231" s="120">
        <f>K230*1.053</f>
        <v>2539.4463531449996</v>
      </c>
      <c r="L231" s="182"/>
      <c r="M231" s="120">
        <f>K231-L227</f>
        <v>388.17535314499946</v>
      </c>
    </row>
    <row r="232" spans="1:13" ht="15.75" customHeight="1" x14ac:dyDescent="0.25">
      <c r="A232" s="181" t="s">
        <v>248</v>
      </c>
      <c r="B232" s="181"/>
      <c r="C232" s="181"/>
      <c r="D232" s="181"/>
      <c r="E232" s="181"/>
      <c r="F232" s="181"/>
      <c r="G232" s="181"/>
      <c r="H232" s="181"/>
      <c r="I232" s="181"/>
      <c r="J232" s="181"/>
      <c r="K232" s="181"/>
      <c r="L232" s="181"/>
      <c r="M232" s="181"/>
    </row>
    <row r="233" spans="1:13" ht="31.5" x14ac:dyDescent="0.25">
      <c r="A233" s="144">
        <v>1</v>
      </c>
      <c r="B233" s="12" t="s">
        <v>178</v>
      </c>
      <c r="C233" s="145">
        <v>0.4</v>
      </c>
      <c r="D233" s="145" t="s">
        <v>179</v>
      </c>
      <c r="E233" s="145" t="s">
        <v>22</v>
      </c>
      <c r="F233" s="145">
        <v>1.21</v>
      </c>
      <c r="G233" s="145" t="s">
        <v>184</v>
      </c>
      <c r="H233" s="120">
        <v>949.02</v>
      </c>
      <c r="I233" s="120" t="s">
        <v>124</v>
      </c>
      <c r="J233" s="120">
        <v>1.03</v>
      </c>
      <c r="K233" s="120">
        <f>F233*H233*J233</f>
        <v>1182.7636260000002</v>
      </c>
      <c r="L233" s="182">
        <v>1521.3430000000001</v>
      </c>
      <c r="M233" s="120"/>
    </row>
    <row r="234" spans="1:13" ht="31.5" x14ac:dyDescent="0.25">
      <c r="A234" s="132">
        <v>2</v>
      </c>
      <c r="B234" s="12" t="s">
        <v>185</v>
      </c>
      <c r="C234" s="145">
        <v>0.4</v>
      </c>
      <c r="D234" s="131" t="s">
        <v>188</v>
      </c>
      <c r="E234" s="145" t="s">
        <v>22</v>
      </c>
      <c r="F234" s="145">
        <v>0.84</v>
      </c>
      <c r="G234" s="11" t="s">
        <v>189</v>
      </c>
      <c r="H234" s="120">
        <v>547.16</v>
      </c>
      <c r="I234" s="120" t="s">
        <v>124</v>
      </c>
      <c r="J234" s="120">
        <v>1.04</v>
      </c>
      <c r="K234" s="120">
        <f>F234*H234*J234</f>
        <v>477.99897599999997</v>
      </c>
      <c r="L234" s="182"/>
      <c r="M234" s="120"/>
    </row>
    <row r="235" spans="1:13" ht="31.5" x14ac:dyDescent="0.25">
      <c r="A235" s="144">
        <v>3</v>
      </c>
      <c r="B235" s="12" t="s">
        <v>185</v>
      </c>
      <c r="C235" s="145">
        <v>0.4</v>
      </c>
      <c r="D235" s="147" t="s">
        <v>186</v>
      </c>
      <c r="E235" s="145" t="s">
        <v>22</v>
      </c>
      <c r="F235" s="145">
        <v>0.37</v>
      </c>
      <c r="G235" s="11" t="s">
        <v>187</v>
      </c>
      <c r="H235" s="120">
        <v>405.81</v>
      </c>
      <c r="I235" s="120" t="s">
        <v>124</v>
      </c>
      <c r="J235" s="120">
        <v>1.04</v>
      </c>
      <c r="K235" s="120">
        <f>F235*H235*J235</f>
        <v>156.155688</v>
      </c>
      <c r="L235" s="182"/>
      <c r="M235" s="120"/>
    </row>
    <row r="236" spans="1:13" ht="47.25" x14ac:dyDescent="0.25">
      <c r="A236" s="132">
        <v>4</v>
      </c>
      <c r="B236" s="52" t="s">
        <v>103</v>
      </c>
      <c r="C236" s="147"/>
      <c r="D236" s="147"/>
      <c r="E236" s="145"/>
      <c r="F236" s="145"/>
      <c r="G236" s="13"/>
      <c r="H236" s="121"/>
      <c r="I236" s="121"/>
      <c r="J236" s="121"/>
      <c r="K236" s="120">
        <f>SUM(K233:K235)</f>
        <v>1816.9182900000003</v>
      </c>
      <c r="L236" s="182"/>
      <c r="M236" s="120"/>
    </row>
    <row r="237" spans="1:13" ht="63" x14ac:dyDescent="0.25">
      <c r="A237" s="144">
        <v>5</v>
      </c>
      <c r="B237" s="12" t="s">
        <v>180</v>
      </c>
      <c r="C237" s="8"/>
      <c r="D237" s="145"/>
      <c r="E237" s="145"/>
      <c r="F237" s="145"/>
      <c r="G237" s="13"/>
      <c r="H237" s="120"/>
      <c r="I237" s="120"/>
      <c r="J237" s="120"/>
      <c r="K237" s="120">
        <f>K236*1.053</f>
        <v>1913.2149593700001</v>
      </c>
      <c r="L237" s="182"/>
      <c r="M237" s="120">
        <f>K237-L233</f>
        <v>391.87195937000001</v>
      </c>
    </row>
    <row r="238" spans="1:13" ht="15.75" customHeight="1" x14ac:dyDescent="0.25">
      <c r="A238" s="181" t="s">
        <v>249</v>
      </c>
      <c r="B238" s="181"/>
      <c r="C238" s="181"/>
      <c r="D238" s="181"/>
      <c r="E238" s="181"/>
      <c r="F238" s="181"/>
      <c r="G238" s="181"/>
      <c r="H238" s="181"/>
      <c r="I238" s="181"/>
      <c r="J238" s="181"/>
      <c r="K238" s="181"/>
      <c r="L238" s="181"/>
      <c r="M238" s="181"/>
    </row>
    <row r="239" spans="1:13" ht="31.5" x14ac:dyDescent="0.25">
      <c r="A239" s="144">
        <v>1</v>
      </c>
      <c r="B239" s="12" t="s">
        <v>178</v>
      </c>
      <c r="C239" s="145">
        <v>0.4</v>
      </c>
      <c r="D239" s="145" t="s">
        <v>179</v>
      </c>
      <c r="E239" s="145" t="s">
        <v>22</v>
      </c>
      <c r="F239" s="145">
        <v>0.47</v>
      </c>
      <c r="G239" s="145" t="s">
        <v>184</v>
      </c>
      <c r="H239" s="120">
        <v>949.02</v>
      </c>
      <c r="I239" s="120" t="s">
        <v>124</v>
      </c>
      <c r="J239" s="120">
        <v>1.03</v>
      </c>
      <c r="K239" s="120">
        <f>F239*H239*J239</f>
        <v>459.42058199999997</v>
      </c>
      <c r="L239" s="182">
        <v>734.17200000000003</v>
      </c>
      <c r="M239" s="120"/>
    </row>
    <row r="240" spans="1:13" ht="31.5" x14ac:dyDescent="0.25">
      <c r="A240" s="132">
        <v>2</v>
      </c>
      <c r="B240" s="12" t="s">
        <v>185</v>
      </c>
      <c r="C240" s="145">
        <v>0.4</v>
      </c>
      <c r="D240" s="131" t="s">
        <v>188</v>
      </c>
      <c r="E240" s="145" t="s">
        <v>22</v>
      </c>
      <c r="F240" s="145">
        <v>0.32500000000000001</v>
      </c>
      <c r="G240" s="11" t="s">
        <v>189</v>
      </c>
      <c r="H240" s="120">
        <v>547.16</v>
      </c>
      <c r="I240" s="120" t="s">
        <v>124</v>
      </c>
      <c r="J240" s="120">
        <v>1.04</v>
      </c>
      <c r="K240" s="120">
        <f>F240*H240*J240</f>
        <v>184.94007999999999</v>
      </c>
      <c r="L240" s="182"/>
      <c r="M240" s="120"/>
    </row>
    <row r="241" spans="1:13" ht="31.5" x14ac:dyDescent="0.25">
      <c r="A241" s="144">
        <v>3</v>
      </c>
      <c r="B241" s="12" t="s">
        <v>185</v>
      </c>
      <c r="C241" s="145">
        <v>0.4</v>
      </c>
      <c r="D241" s="147" t="s">
        <v>186</v>
      </c>
      <c r="E241" s="145" t="s">
        <v>22</v>
      </c>
      <c r="F241" s="145">
        <v>0.14499999999999999</v>
      </c>
      <c r="G241" s="11" t="s">
        <v>187</v>
      </c>
      <c r="H241" s="120">
        <v>405.81</v>
      </c>
      <c r="I241" s="120" t="s">
        <v>124</v>
      </c>
      <c r="J241" s="120">
        <v>1.04</v>
      </c>
      <c r="K241" s="120">
        <f>F241*H241*J241</f>
        <v>61.196148000000001</v>
      </c>
      <c r="L241" s="182"/>
      <c r="M241" s="120"/>
    </row>
    <row r="242" spans="1:13" ht="47.25" x14ac:dyDescent="0.25">
      <c r="A242" s="132">
        <v>4</v>
      </c>
      <c r="B242" s="52" t="s">
        <v>103</v>
      </c>
      <c r="C242" s="147"/>
      <c r="D242" s="147"/>
      <c r="E242" s="145"/>
      <c r="F242" s="145"/>
      <c r="G242" s="13"/>
      <c r="H242" s="121"/>
      <c r="I242" s="121"/>
      <c r="J242" s="121"/>
      <c r="K242" s="120">
        <f>SUM(K239:K241)</f>
        <v>705.55680999999993</v>
      </c>
      <c r="L242" s="182"/>
      <c r="M242" s="120"/>
    </row>
    <row r="243" spans="1:13" ht="63" x14ac:dyDescent="0.25">
      <c r="A243" s="144">
        <v>5</v>
      </c>
      <c r="B243" s="12" t="s">
        <v>180</v>
      </c>
      <c r="C243" s="8"/>
      <c r="D243" s="145"/>
      <c r="E243" s="145"/>
      <c r="F243" s="145"/>
      <c r="G243" s="13"/>
      <c r="H243" s="120"/>
      <c r="I243" s="120"/>
      <c r="J243" s="120"/>
      <c r="K243" s="120">
        <f>K242*1.053</f>
        <v>742.95132092999984</v>
      </c>
      <c r="L243" s="182"/>
      <c r="M243" s="120">
        <f>K243-L239</f>
        <v>8.7793209299998125</v>
      </c>
    </row>
    <row r="244" spans="1:13" ht="15.75" customHeight="1" x14ac:dyDescent="0.25">
      <c r="A244" s="181" t="s">
        <v>250</v>
      </c>
      <c r="B244" s="181"/>
      <c r="C244" s="181"/>
      <c r="D244" s="181"/>
      <c r="E244" s="181"/>
      <c r="F244" s="181"/>
      <c r="G244" s="181"/>
      <c r="H244" s="181"/>
      <c r="I244" s="181"/>
      <c r="J244" s="181"/>
      <c r="K244" s="181"/>
      <c r="L244" s="181"/>
      <c r="M244" s="181"/>
    </row>
    <row r="245" spans="1:13" ht="31.5" x14ac:dyDescent="0.25">
      <c r="A245" s="144">
        <v>1</v>
      </c>
      <c r="B245" s="12" t="s">
        <v>178</v>
      </c>
      <c r="C245" s="145">
        <v>0.4</v>
      </c>
      <c r="D245" s="145" t="s">
        <v>179</v>
      </c>
      <c r="E245" s="145" t="s">
        <v>22</v>
      </c>
      <c r="F245" s="145">
        <v>0.47</v>
      </c>
      <c r="G245" s="145" t="s">
        <v>184</v>
      </c>
      <c r="H245" s="120">
        <v>949.02</v>
      </c>
      <c r="I245" s="120" t="s">
        <v>124</v>
      </c>
      <c r="J245" s="120">
        <v>1.03</v>
      </c>
      <c r="K245" s="120">
        <f>F245*H245*J245</f>
        <v>459.42058199999997</v>
      </c>
      <c r="L245" s="182">
        <v>737.08100000000002</v>
      </c>
      <c r="M245" s="120"/>
    </row>
    <row r="246" spans="1:13" ht="31.5" x14ac:dyDescent="0.25">
      <c r="A246" s="132">
        <v>2</v>
      </c>
      <c r="B246" s="12" t="s">
        <v>185</v>
      </c>
      <c r="C246" s="145">
        <v>0.4</v>
      </c>
      <c r="D246" s="131" t="s">
        <v>188</v>
      </c>
      <c r="E246" s="145" t="s">
        <v>22</v>
      </c>
      <c r="F246" s="145">
        <v>0.47</v>
      </c>
      <c r="G246" s="11" t="s">
        <v>189</v>
      </c>
      <c r="H246" s="120">
        <v>547.16</v>
      </c>
      <c r="I246" s="120" t="s">
        <v>124</v>
      </c>
      <c r="J246" s="120">
        <v>1.04</v>
      </c>
      <c r="K246" s="120">
        <f>F246*H246*J246</f>
        <v>267.45180799999997</v>
      </c>
      <c r="L246" s="182"/>
      <c r="M246" s="120"/>
    </row>
    <row r="247" spans="1:13" ht="47.25" x14ac:dyDescent="0.25">
      <c r="A247" s="144">
        <v>3</v>
      </c>
      <c r="B247" s="52" t="s">
        <v>103</v>
      </c>
      <c r="C247" s="147"/>
      <c r="D247" s="147"/>
      <c r="E247" s="145"/>
      <c r="F247" s="145"/>
      <c r="G247" s="13"/>
      <c r="H247" s="121"/>
      <c r="I247" s="121"/>
      <c r="J247" s="121"/>
      <c r="K247" s="120">
        <f>SUM(K245:K246)</f>
        <v>726.87239</v>
      </c>
      <c r="L247" s="182"/>
      <c r="M247" s="120"/>
    </row>
    <row r="248" spans="1:13" ht="63" x14ac:dyDescent="0.25">
      <c r="A248" s="132">
        <v>4</v>
      </c>
      <c r="B248" s="12" t="s">
        <v>180</v>
      </c>
      <c r="C248" s="8"/>
      <c r="D248" s="145"/>
      <c r="E248" s="145"/>
      <c r="F248" s="145"/>
      <c r="G248" s="13"/>
      <c r="H248" s="120"/>
      <c r="I248" s="120"/>
      <c r="J248" s="120"/>
      <c r="K248" s="120">
        <f>K247*1.053</f>
        <v>765.39662666999993</v>
      </c>
      <c r="L248" s="182"/>
      <c r="M248" s="120">
        <f>K248-L245</f>
        <v>28.315626669999915</v>
      </c>
    </row>
    <row r="249" spans="1:13" ht="15.75" customHeight="1" x14ac:dyDescent="0.25">
      <c r="A249" s="181" t="s">
        <v>251</v>
      </c>
      <c r="B249" s="181"/>
      <c r="C249" s="181"/>
      <c r="D249" s="181"/>
      <c r="E249" s="181"/>
      <c r="F249" s="181"/>
      <c r="G249" s="181"/>
      <c r="H249" s="181"/>
      <c r="I249" s="181"/>
      <c r="J249" s="181"/>
      <c r="K249" s="181"/>
      <c r="L249" s="181"/>
      <c r="M249" s="181"/>
    </row>
    <row r="250" spans="1:13" ht="31.5" x14ac:dyDescent="0.25">
      <c r="A250" s="144">
        <v>1</v>
      </c>
      <c r="B250" s="12" t="s">
        <v>178</v>
      </c>
      <c r="C250" s="145">
        <v>0.4</v>
      </c>
      <c r="D250" s="145" t="s">
        <v>179</v>
      </c>
      <c r="E250" s="145" t="s">
        <v>22</v>
      </c>
      <c r="F250" s="145">
        <v>0.37</v>
      </c>
      <c r="G250" s="145" t="s">
        <v>184</v>
      </c>
      <c r="H250" s="120">
        <v>949.02</v>
      </c>
      <c r="I250" s="120" t="s">
        <v>124</v>
      </c>
      <c r="J250" s="120">
        <v>1.03</v>
      </c>
      <c r="K250" s="120">
        <f>F250*H250*J250</f>
        <v>361.67152200000004</v>
      </c>
      <c r="L250" s="182">
        <v>268.84899999999999</v>
      </c>
      <c r="M250" s="120"/>
    </row>
    <row r="251" spans="1:13" ht="31.5" x14ac:dyDescent="0.25">
      <c r="A251" s="132">
        <v>2</v>
      </c>
      <c r="B251" s="12" t="s">
        <v>185</v>
      </c>
      <c r="C251" s="145">
        <v>0.4</v>
      </c>
      <c r="D251" s="131" t="s">
        <v>188</v>
      </c>
      <c r="E251" s="145" t="s">
        <v>22</v>
      </c>
      <c r="F251" s="145">
        <v>0.27</v>
      </c>
      <c r="G251" s="11" t="s">
        <v>189</v>
      </c>
      <c r="H251" s="120">
        <v>547.16</v>
      </c>
      <c r="I251" s="120" t="s">
        <v>124</v>
      </c>
      <c r="J251" s="120">
        <v>1.04</v>
      </c>
      <c r="K251" s="120">
        <f>F251*H251*J251</f>
        <v>153.64252800000003</v>
      </c>
      <c r="L251" s="182"/>
      <c r="M251" s="120"/>
    </row>
    <row r="252" spans="1:13" ht="31.5" x14ac:dyDescent="0.25">
      <c r="A252" s="144">
        <v>3</v>
      </c>
      <c r="B252" s="12" t="s">
        <v>185</v>
      </c>
      <c r="C252" s="145">
        <v>0.4</v>
      </c>
      <c r="D252" s="147" t="s">
        <v>186</v>
      </c>
      <c r="E252" s="145" t="s">
        <v>22</v>
      </c>
      <c r="F252" s="145">
        <v>0.1</v>
      </c>
      <c r="G252" s="11" t="s">
        <v>187</v>
      </c>
      <c r="H252" s="120">
        <v>405.81</v>
      </c>
      <c r="I252" s="120" t="s">
        <v>124</v>
      </c>
      <c r="J252" s="120">
        <v>1.04</v>
      </c>
      <c r="K252" s="120">
        <f>F252*H252*J252</f>
        <v>42.204240000000006</v>
      </c>
      <c r="L252" s="182"/>
      <c r="M252" s="120"/>
    </row>
    <row r="253" spans="1:13" ht="47.25" x14ac:dyDescent="0.25">
      <c r="A253" s="132">
        <v>4</v>
      </c>
      <c r="B253" s="52" t="s">
        <v>103</v>
      </c>
      <c r="C253" s="147"/>
      <c r="D253" s="147"/>
      <c r="E253" s="145"/>
      <c r="F253" s="145"/>
      <c r="G253" s="13"/>
      <c r="H253" s="121"/>
      <c r="I253" s="121"/>
      <c r="J253" s="121"/>
      <c r="K253" s="120">
        <f>SUM(K250:K252)</f>
        <v>557.51829000000009</v>
      </c>
      <c r="L253" s="182"/>
      <c r="M253" s="120"/>
    </row>
    <row r="254" spans="1:13" ht="63" x14ac:dyDescent="0.25">
      <c r="A254" s="144">
        <v>5</v>
      </c>
      <c r="B254" s="12" t="s">
        <v>180</v>
      </c>
      <c r="C254" s="8"/>
      <c r="D254" s="145"/>
      <c r="E254" s="145"/>
      <c r="F254" s="145"/>
      <c r="G254" s="13"/>
      <c r="H254" s="120"/>
      <c r="I254" s="120"/>
      <c r="J254" s="120"/>
      <c r="K254" s="120">
        <f>K253*1.053</f>
        <v>587.06675937000011</v>
      </c>
      <c r="L254" s="182"/>
      <c r="M254" s="120">
        <f>K254-L250</f>
        <v>318.21775937000012</v>
      </c>
    </row>
    <row r="255" spans="1:13" ht="15.75" customHeight="1" x14ac:dyDescent="0.25">
      <c r="A255" s="181" t="s">
        <v>252</v>
      </c>
      <c r="B255" s="181"/>
      <c r="C255" s="181"/>
      <c r="D255" s="181"/>
      <c r="E255" s="181"/>
      <c r="F255" s="181"/>
      <c r="G255" s="181"/>
      <c r="H255" s="181"/>
      <c r="I255" s="181"/>
      <c r="J255" s="181"/>
      <c r="K255" s="181"/>
      <c r="L255" s="181"/>
      <c r="M255" s="181"/>
    </row>
    <row r="256" spans="1:13" ht="31.5" x14ac:dyDescent="0.25">
      <c r="A256" s="144">
        <v>1</v>
      </c>
      <c r="B256" s="12" t="s">
        <v>178</v>
      </c>
      <c r="C256" s="145">
        <v>0.4</v>
      </c>
      <c r="D256" s="145" t="s">
        <v>179</v>
      </c>
      <c r="E256" s="145" t="s">
        <v>22</v>
      </c>
      <c r="F256" s="145">
        <v>0.64500000000000002</v>
      </c>
      <c r="G256" s="145" t="s">
        <v>184</v>
      </c>
      <c r="H256" s="120">
        <v>949.02</v>
      </c>
      <c r="I256" s="120" t="s">
        <v>124</v>
      </c>
      <c r="J256" s="120">
        <v>1.03</v>
      </c>
      <c r="K256" s="120">
        <f>F256*H256*J256</f>
        <v>630.48143700000003</v>
      </c>
      <c r="L256" s="182">
        <v>926.11900000000003</v>
      </c>
      <c r="M256" s="120"/>
    </row>
    <row r="257" spans="1:13" ht="31.5" x14ac:dyDescent="0.25">
      <c r="A257" s="132">
        <v>2</v>
      </c>
      <c r="B257" s="12" t="s">
        <v>185</v>
      </c>
      <c r="C257" s="145">
        <v>0.4</v>
      </c>
      <c r="D257" s="131" t="s">
        <v>188</v>
      </c>
      <c r="E257" s="145" t="s">
        <v>22</v>
      </c>
      <c r="F257" s="145">
        <v>0.44</v>
      </c>
      <c r="G257" s="11" t="s">
        <v>189</v>
      </c>
      <c r="H257" s="120">
        <v>547.16</v>
      </c>
      <c r="I257" s="120" t="s">
        <v>124</v>
      </c>
      <c r="J257" s="120">
        <v>1.04</v>
      </c>
      <c r="K257" s="120">
        <f>F257*H257*J257</f>
        <v>250.380416</v>
      </c>
      <c r="L257" s="182"/>
      <c r="M257" s="120"/>
    </row>
    <row r="258" spans="1:13" ht="31.5" x14ac:dyDescent="0.25">
      <c r="A258" s="144">
        <v>3</v>
      </c>
      <c r="B258" s="12" t="s">
        <v>185</v>
      </c>
      <c r="C258" s="145">
        <v>0.4</v>
      </c>
      <c r="D258" s="147" t="s">
        <v>186</v>
      </c>
      <c r="E258" s="145" t="s">
        <v>22</v>
      </c>
      <c r="F258" s="145">
        <v>0.20499999999999999</v>
      </c>
      <c r="G258" s="11" t="s">
        <v>187</v>
      </c>
      <c r="H258" s="120">
        <v>405.81</v>
      </c>
      <c r="I258" s="120" t="s">
        <v>124</v>
      </c>
      <c r="J258" s="120">
        <v>1.04</v>
      </c>
      <c r="K258" s="120">
        <f>F258*H258*J258</f>
        <v>86.518691999999987</v>
      </c>
      <c r="L258" s="182"/>
      <c r="M258" s="120"/>
    </row>
    <row r="259" spans="1:13" ht="47.25" x14ac:dyDescent="0.25">
      <c r="A259" s="132">
        <v>4</v>
      </c>
      <c r="B259" s="52" t="s">
        <v>103</v>
      </c>
      <c r="C259" s="147"/>
      <c r="D259" s="147"/>
      <c r="E259" s="145"/>
      <c r="F259" s="145"/>
      <c r="G259" s="13"/>
      <c r="H259" s="121"/>
      <c r="I259" s="121"/>
      <c r="J259" s="121"/>
      <c r="K259" s="120">
        <f>SUM(K256:K258)</f>
        <v>967.38054499999998</v>
      </c>
      <c r="L259" s="182"/>
      <c r="M259" s="120"/>
    </row>
    <row r="260" spans="1:13" ht="63" x14ac:dyDescent="0.25">
      <c r="A260" s="144">
        <v>5</v>
      </c>
      <c r="B260" s="12" t="s">
        <v>180</v>
      </c>
      <c r="C260" s="8"/>
      <c r="D260" s="145"/>
      <c r="E260" s="145"/>
      <c r="F260" s="145"/>
      <c r="G260" s="13"/>
      <c r="H260" s="120"/>
      <c r="I260" s="120"/>
      <c r="J260" s="120"/>
      <c r="K260" s="120">
        <f>K259*1.053</f>
        <v>1018.6517138849999</v>
      </c>
      <c r="L260" s="182"/>
      <c r="M260" s="120">
        <f>K260-L256</f>
        <v>92.532713884999907</v>
      </c>
    </row>
    <row r="261" spans="1:13" ht="15.75" customHeight="1" x14ac:dyDescent="0.25">
      <c r="A261" s="181" t="s">
        <v>253</v>
      </c>
      <c r="B261" s="181"/>
      <c r="C261" s="181"/>
      <c r="D261" s="181"/>
      <c r="E261" s="181"/>
      <c r="F261" s="181"/>
      <c r="G261" s="181"/>
      <c r="H261" s="181"/>
      <c r="I261" s="181"/>
      <c r="J261" s="181"/>
      <c r="K261" s="181"/>
      <c r="L261" s="181"/>
      <c r="M261" s="181"/>
    </row>
    <row r="262" spans="1:13" ht="31.5" x14ac:dyDescent="0.25">
      <c r="A262" s="144">
        <v>1</v>
      </c>
      <c r="B262" s="12" t="s">
        <v>178</v>
      </c>
      <c r="C262" s="145">
        <v>0.4</v>
      </c>
      <c r="D262" s="145" t="s">
        <v>179</v>
      </c>
      <c r="E262" s="145" t="s">
        <v>22</v>
      </c>
      <c r="F262" s="145">
        <v>0.22</v>
      </c>
      <c r="G262" s="145" t="s">
        <v>210</v>
      </c>
      <c r="H262" s="120">
        <v>949.02</v>
      </c>
      <c r="I262" s="120">
        <v>1.2</v>
      </c>
      <c r="J262" s="120">
        <v>1.03</v>
      </c>
      <c r="K262" s="120">
        <f>F262*H262*J262*I262</f>
        <v>258.05751839999999</v>
      </c>
      <c r="L262" s="182">
        <v>244.06100000000001</v>
      </c>
      <c r="M262" s="120"/>
    </row>
    <row r="263" spans="1:13" ht="31.5" x14ac:dyDescent="0.25">
      <c r="A263" s="132">
        <v>2</v>
      </c>
      <c r="B263" s="12" t="s">
        <v>185</v>
      </c>
      <c r="C263" s="145">
        <v>0.4</v>
      </c>
      <c r="D263" s="131" t="s">
        <v>188</v>
      </c>
      <c r="E263" s="145" t="s">
        <v>22</v>
      </c>
      <c r="F263" s="145">
        <v>0.13</v>
      </c>
      <c r="G263" s="11" t="s">
        <v>189</v>
      </c>
      <c r="H263" s="120">
        <v>547.16</v>
      </c>
      <c r="I263" s="120" t="s">
        <v>124</v>
      </c>
      <c r="J263" s="120">
        <v>1.04</v>
      </c>
      <c r="K263" s="120">
        <f>F263*H263*J263</f>
        <v>73.976031999999989</v>
      </c>
      <c r="L263" s="182"/>
      <c r="M263" s="120"/>
    </row>
    <row r="264" spans="1:13" ht="31.5" x14ac:dyDescent="0.25">
      <c r="A264" s="144">
        <v>3</v>
      </c>
      <c r="B264" s="12" t="s">
        <v>185</v>
      </c>
      <c r="C264" s="145">
        <v>0.4</v>
      </c>
      <c r="D264" s="147" t="s">
        <v>186</v>
      </c>
      <c r="E264" s="145" t="s">
        <v>22</v>
      </c>
      <c r="F264" s="145">
        <v>0.09</v>
      </c>
      <c r="G264" s="11" t="s">
        <v>187</v>
      </c>
      <c r="H264" s="120">
        <v>405.81</v>
      </c>
      <c r="I264" s="120" t="s">
        <v>124</v>
      </c>
      <c r="J264" s="120">
        <v>1.04</v>
      </c>
      <c r="K264" s="120">
        <f>F264*H264*J264</f>
        <v>37.983816000000004</v>
      </c>
      <c r="L264" s="182"/>
      <c r="M264" s="120"/>
    </row>
    <row r="265" spans="1:13" ht="47.25" x14ac:dyDescent="0.25">
      <c r="A265" s="132">
        <v>4</v>
      </c>
      <c r="B265" s="52" t="s">
        <v>103</v>
      </c>
      <c r="C265" s="147"/>
      <c r="D265" s="147"/>
      <c r="E265" s="145"/>
      <c r="F265" s="145"/>
      <c r="G265" s="13"/>
      <c r="H265" s="121"/>
      <c r="I265" s="121"/>
      <c r="J265" s="121"/>
      <c r="K265" s="120">
        <f>SUM(K262:K264)</f>
        <v>370.01736639999996</v>
      </c>
      <c r="L265" s="182"/>
      <c r="M265" s="120"/>
    </row>
    <row r="266" spans="1:13" ht="63" x14ac:dyDescent="0.25">
      <c r="A266" s="144">
        <v>5</v>
      </c>
      <c r="B266" s="12" t="s">
        <v>180</v>
      </c>
      <c r="C266" s="8"/>
      <c r="D266" s="145"/>
      <c r="E266" s="145"/>
      <c r="F266" s="145"/>
      <c r="G266" s="13"/>
      <c r="H266" s="120"/>
      <c r="I266" s="120"/>
      <c r="J266" s="120"/>
      <c r="K266" s="120">
        <f>K265*1.053</f>
        <v>389.62828681919996</v>
      </c>
      <c r="L266" s="182"/>
      <c r="M266" s="120">
        <f>K266-L262</f>
        <v>145.56728681919995</v>
      </c>
    </row>
    <row r="267" spans="1:13" ht="15.75" customHeight="1" x14ac:dyDescent="0.25">
      <c r="A267" s="181" t="s">
        <v>254</v>
      </c>
      <c r="B267" s="181"/>
      <c r="C267" s="181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</row>
    <row r="268" spans="1:13" ht="31.5" x14ac:dyDescent="0.25">
      <c r="A268" s="144">
        <v>1</v>
      </c>
      <c r="B268" s="12" t="s">
        <v>178</v>
      </c>
      <c r="C268" s="145">
        <v>0.4</v>
      </c>
      <c r="D268" s="145" t="s">
        <v>179</v>
      </c>
      <c r="E268" s="145" t="s">
        <v>22</v>
      </c>
      <c r="F268" s="145">
        <v>0.19</v>
      </c>
      <c r="G268" s="145" t="s">
        <v>210</v>
      </c>
      <c r="H268" s="120">
        <v>949.02</v>
      </c>
      <c r="I268" s="120">
        <v>1.2</v>
      </c>
      <c r="J268" s="120">
        <v>1.03</v>
      </c>
      <c r="K268" s="120">
        <f>F268*H268*J268*I268</f>
        <v>222.86785679999997</v>
      </c>
      <c r="L268" s="182">
        <v>268.84800000000001</v>
      </c>
      <c r="M268" s="120"/>
    </row>
    <row r="269" spans="1:13" ht="31.5" x14ac:dyDescent="0.25">
      <c r="A269" s="132">
        <v>2</v>
      </c>
      <c r="B269" s="12" t="s">
        <v>185</v>
      </c>
      <c r="C269" s="145">
        <v>0.4</v>
      </c>
      <c r="D269" s="131" t="s">
        <v>188</v>
      </c>
      <c r="E269" s="145" t="s">
        <v>22</v>
      </c>
      <c r="F269" s="145">
        <v>0.13</v>
      </c>
      <c r="G269" s="11" t="s">
        <v>189</v>
      </c>
      <c r="H269" s="120">
        <v>547.16</v>
      </c>
      <c r="I269" s="120" t="s">
        <v>124</v>
      </c>
      <c r="J269" s="120">
        <v>1.04</v>
      </c>
      <c r="K269" s="120">
        <f>F269*H269*J269</f>
        <v>73.976031999999989</v>
      </c>
      <c r="L269" s="182"/>
      <c r="M269" s="120"/>
    </row>
    <row r="270" spans="1:13" ht="31.5" x14ac:dyDescent="0.25">
      <c r="A270" s="144">
        <v>3</v>
      </c>
      <c r="B270" s="12" t="s">
        <v>185</v>
      </c>
      <c r="C270" s="145">
        <v>0.4</v>
      </c>
      <c r="D270" s="147" t="s">
        <v>186</v>
      </c>
      <c r="E270" s="145" t="s">
        <v>22</v>
      </c>
      <c r="F270" s="145">
        <v>0.06</v>
      </c>
      <c r="G270" s="11" t="s">
        <v>187</v>
      </c>
      <c r="H270" s="120">
        <v>405.81</v>
      </c>
      <c r="I270" s="120" t="s">
        <v>124</v>
      </c>
      <c r="J270" s="120">
        <v>1.04</v>
      </c>
      <c r="K270" s="120">
        <f>F270*H270*J270</f>
        <v>25.322543999999997</v>
      </c>
      <c r="L270" s="182"/>
      <c r="M270" s="120"/>
    </row>
    <row r="271" spans="1:13" ht="47.25" x14ac:dyDescent="0.25">
      <c r="A271" s="132">
        <v>4</v>
      </c>
      <c r="B271" s="52" t="s">
        <v>103</v>
      </c>
      <c r="C271" s="147"/>
      <c r="D271" s="147"/>
      <c r="E271" s="145"/>
      <c r="F271" s="145"/>
      <c r="G271" s="13"/>
      <c r="H271" s="121"/>
      <c r="I271" s="121"/>
      <c r="J271" s="121"/>
      <c r="K271" s="120">
        <f>SUM(K268:K270)</f>
        <v>322.16643279999994</v>
      </c>
      <c r="L271" s="182"/>
      <c r="M271" s="120"/>
    </row>
    <row r="272" spans="1:13" ht="63" x14ac:dyDescent="0.25">
      <c r="A272" s="144">
        <v>5</v>
      </c>
      <c r="B272" s="12" t="s">
        <v>180</v>
      </c>
      <c r="C272" s="8"/>
      <c r="D272" s="145"/>
      <c r="E272" s="145"/>
      <c r="F272" s="145"/>
      <c r="G272" s="13"/>
      <c r="H272" s="120"/>
      <c r="I272" s="120"/>
      <c r="J272" s="120"/>
      <c r="K272" s="120">
        <f>K271*1.053</f>
        <v>339.24125373839991</v>
      </c>
      <c r="L272" s="182"/>
      <c r="M272" s="120">
        <f>K272-L268</f>
        <v>70.393253738399892</v>
      </c>
    </row>
    <row r="273" spans="1:13" ht="15.75" customHeight="1" x14ac:dyDescent="0.25">
      <c r="A273" s="181" t="s">
        <v>255</v>
      </c>
      <c r="B273" s="181"/>
      <c r="C273" s="181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</row>
    <row r="274" spans="1:13" ht="31.5" x14ac:dyDescent="0.25">
      <c r="A274" s="144">
        <v>1</v>
      </c>
      <c r="B274" s="12" t="s">
        <v>178</v>
      </c>
      <c r="C274" s="145">
        <v>0.4</v>
      </c>
      <c r="D274" s="145" t="s">
        <v>179</v>
      </c>
      <c r="E274" s="145" t="s">
        <v>22</v>
      </c>
      <c r="F274" s="145">
        <v>0.44500000000000001</v>
      </c>
      <c r="G274" s="145" t="s">
        <v>184</v>
      </c>
      <c r="H274" s="120">
        <v>949.02</v>
      </c>
      <c r="I274" s="120" t="s">
        <v>124</v>
      </c>
      <c r="J274" s="120">
        <v>1.03</v>
      </c>
      <c r="K274" s="120">
        <f>F274*H274*J274</f>
        <v>434.983317</v>
      </c>
      <c r="L274" s="182">
        <v>619.71799999999996</v>
      </c>
      <c r="M274" s="120"/>
    </row>
    <row r="275" spans="1:13" ht="31.5" x14ac:dyDescent="0.25">
      <c r="A275" s="132">
        <v>2</v>
      </c>
      <c r="B275" s="12" t="s">
        <v>185</v>
      </c>
      <c r="C275" s="145">
        <v>0.4</v>
      </c>
      <c r="D275" s="131" t="s">
        <v>188</v>
      </c>
      <c r="E275" s="145" t="s">
        <v>22</v>
      </c>
      <c r="F275" s="145">
        <v>0.28999999999999998</v>
      </c>
      <c r="G275" s="11" t="s">
        <v>189</v>
      </c>
      <c r="H275" s="120">
        <v>547.16</v>
      </c>
      <c r="I275" s="120" t="s">
        <v>124</v>
      </c>
      <c r="J275" s="120">
        <v>1.04</v>
      </c>
      <c r="K275" s="120">
        <f>F275*H275*J275</f>
        <v>165.02345599999998</v>
      </c>
      <c r="L275" s="182"/>
      <c r="M275" s="120"/>
    </row>
    <row r="276" spans="1:13" ht="31.5" x14ac:dyDescent="0.25">
      <c r="A276" s="144">
        <v>3</v>
      </c>
      <c r="B276" s="12" t="s">
        <v>185</v>
      </c>
      <c r="C276" s="145">
        <v>0.4</v>
      </c>
      <c r="D276" s="147" t="s">
        <v>186</v>
      </c>
      <c r="E276" s="145" t="s">
        <v>22</v>
      </c>
      <c r="F276" s="145">
        <v>0.155</v>
      </c>
      <c r="G276" s="11" t="s">
        <v>187</v>
      </c>
      <c r="H276" s="120">
        <v>405.81</v>
      </c>
      <c r="I276" s="120" t="s">
        <v>124</v>
      </c>
      <c r="J276" s="120">
        <v>1.04</v>
      </c>
      <c r="K276" s="120">
        <f>F276*H276*J276</f>
        <v>65.416572000000002</v>
      </c>
      <c r="L276" s="182"/>
      <c r="M276" s="120"/>
    </row>
    <row r="277" spans="1:13" ht="47.25" x14ac:dyDescent="0.25">
      <c r="A277" s="132">
        <v>4</v>
      </c>
      <c r="B277" s="52" t="s">
        <v>103</v>
      </c>
      <c r="C277" s="147"/>
      <c r="D277" s="147"/>
      <c r="E277" s="145"/>
      <c r="F277" s="145"/>
      <c r="G277" s="13"/>
      <c r="H277" s="121"/>
      <c r="I277" s="121"/>
      <c r="J277" s="121"/>
      <c r="K277" s="120">
        <f>SUM(K274:K276)</f>
        <v>665.42334499999993</v>
      </c>
      <c r="L277" s="182"/>
      <c r="M277" s="120"/>
    </row>
    <row r="278" spans="1:13" ht="63" x14ac:dyDescent="0.25">
      <c r="A278" s="144">
        <v>5</v>
      </c>
      <c r="B278" s="12" t="s">
        <v>180</v>
      </c>
      <c r="C278" s="8"/>
      <c r="D278" s="145"/>
      <c r="E278" s="145"/>
      <c r="F278" s="145"/>
      <c r="G278" s="13"/>
      <c r="H278" s="120"/>
      <c r="I278" s="120"/>
      <c r="J278" s="120"/>
      <c r="K278" s="120">
        <f>K277*1.053</f>
        <v>700.69078228499984</v>
      </c>
      <c r="L278" s="182"/>
      <c r="M278" s="120">
        <f>K278-L274</f>
        <v>80.97278228499988</v>
      </c>
    </row>
    <row r="279" spans="1:13" ht="15.75" customHeight="1" x14ac:dyDescent="0.25">
      <c r="A279" s="181" t="s">
        <v>256</v>
      </c>
      <c r="B279" s="181"/>
      <c r="C279" s="181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</row>
    <row r="280" spans="1:13" ht="31.5" x14ac:dyDescent="0.25">
      <c r="A280" s="144">
        <v>1</v>
      </c>
      <c r="B280" s="12" t="s">
        <v>178</v>
      </c>
      <c r="C280" s="145">
        <v>0.4</v>
      </c>
      <c r="D280" s="145" t="s">
        <v>179</v>
      </c>
      <c r="E280" s="145" t="s">
        <v>22</v>
      </c>
      <c r="F280" s="145">
        <v>0.47499999999999998</v>
      </c>
      <c r="G280" s="145" t="s">
        <v>184</v>
      </c>
      <c r="H280" s="120">
        <v>949.02</v>
      </c>
      <c r="I280" s="120" t="s">
        <v>124</v>
      </c>
      <c r="J280" s="120">
        <v>1.03</v>
      </c>
      <c r="K280" s="120">
        <f>F280*H280*J280</f>
        <v>464.30803500000002</v>
      </c>
      <c r="L280" s="182">
        <v>646.02300000000002</v>
      </c>
      <c r="M280" s="120"/>
    </row>
    <row r="281" spans="1:13" ht="31.5" x14ac:dyDescent="0.25">
      <c r="A281" s="132">
        <v>2</v>
      </c>
      <c r="B281" s="12" t="s">
        <v>185</v>
      </c>
      <c r="C281" s="145">
        <v>0.4</v>
      </c>
      <c r="D281" s="131" t="s">
        <v>188</v>
      </c>
      <c r="E281" s="145" t="s">
        <v>22</v>
      </c>
      <c r="F281" s="145">
        <v>0.36499999999999999</v>
      </c>
      <c r="G281" s="11" t="s">
        <v>189</v>
      </c>
      <c r="H281" s="120">
        <v>547.16</v>
      </c>
      <c r="I281" s="120" t="s">
        <v>124</v>
      </c>
      <c r="J281" s="120">
        <v>1.04</v>
      </c>
      <c r="K281" s="120">
        <f>F281*H281*J281</f>
        <v>207.70193599999999</v>
      </c>
      <c r="L281" s="182"/>
      <c r="M281" s="120"/>
    </row>
    <row r="282" spans="1:13" ht="31.5" x14ac:dyDescent="0.25">
      <c r="A282" s="144">
        <v>3</v>
      </c>
      <c r="B282" s="12" t="s">
        <v>185</v>
      </c>
      <c r="C282" s="145">
        <v>0.4</v>
      </c>
      <c r="D282" s="147" t="s">
        <v>186</v>
      </c>
      <c r="E282" s="145" t="s">
        <v>22</v>
      </c>
      <c r="F282" s="145">
        <v>0.11</v>
      </c>
      <c r="G282" s="11" t="s">
        <v>187</v>
      </c>
      <c r="H282" s="120">
        <v>405.81</v>
      </c>
      <c r="I282" s="120" t="s">
        <v>124</v>
      </c>
      <c r="J282" s="120">
        <v>1.04</v>
      </c>
      <c r="K282" s="120">
        <f>F282*H282*J282</f>
        <v>46.424664</v>
      </c>
      <c r="L282" s="182"/>
      <c r="M282" s="120"/>
    </row>
    <row r="283" spans="1:13" ht="47.25" x14ac:dyDescent="0.25">
      <c r="A283" s="132">
        <v>4</v>
      </c>
      <c r="B283" s="52" t="s">
        <v>103</v>
      </c>
      <c r="C283" s="147"/>
      <c r="D283" s="147"/>
      <c r="E283" s="145"/>
      <c r="F283" s="145"/>
      <c r="G283" s="13"/>
      <c r="H283" s="121"/>
      <c r="I283" s="121"/>
      <c r="J283" s="121"/>
      <c r="K283" s="120">
        <f>SUM(K280:K282)</f>
        <v>718.43463499999996</v>
      </c>
      <c r="L283" s="182"/>
      <c r="M283" s="120"/>
    </row>
    <row r="284" spans="1:13" ht="63" x14ac:dyDescent="0.25">
      <c r="A284" s="144">
        <v>5</v>
      </c>
      <c r="B284" s="12" t="s">
        <v>180</v>
      </c>
      <c r="C284" s="8"/>
      <c r="D284" s="145"/>
      <c r="E284" s="145"/>
      <c r="F284" s="145"/>
      <c r="G284" s="13"/>
      <c r="H284" s="120"/>
      <c r="I284" s="120"/>
      <c r="J284" s="120"/>
      <c r="K284" s="120">
        <f>K283*1.053</f>
        <v>756.51167065499988</v>
      </c>
      <c r="L284" s="182"/>
      <c r="M284" s="120">
        <f>K284-L280</f>
        <v>110.48867065499985</v>
      </c>
    </row>
    <row r="285" spans="1:13" ht="15.75" customHeight="1" x14ac:dyDescent="0.25">
      <c r="A285" s="181" t="s">
        <v>257</v>
      </c>
      <c r="B285" s="181"/>
      <c r="C285" s="181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</row>
    <row r="286" spans="1:13" ht="31.5" x14ac:dyDescent="0.25">
      <c r="A286" s="144">
        <v>1</v>
      </c>
      <c r="B286" s="12" t="s">
        <v>178</v>
      </c>
      <c r="C286" s="145">
        <v>0.4</v>
      </c>
      <c r="D286" s="145" t="s">
        <v>179</v>
      </c>
      <c r="E286" s="145" t="s">
        <v>22</v>
      </c>
      <c r="F286" s="145">
        <v>0.56699999999999995</v>
      </c>
      <c r="G286" s="145" t="s">
        <v>184</v>
      </c>
      <c r="H286" s="120">
        <v>949.02</v>
      </c>
      <c r="I286" s="120" t="s">
        <v>124</v>
      </c>
      <c r="J286" s="120">
        <v>1.03</v>
      </c>
      <c r="K286" s="120">
        <f>F286*H286*J286</f>
        <v>554.23717020000004</v>
      </c>
      <c r="L286" s="182">
        <v>764.60400000000004</v>
      </c>
      <c r="M286" s="120"/>
    </row>
    <row r="287" spans="1:13" ht="31.5" x14ac:dyDescent="0.25">
      <c r="A287" s="132">
        <v>2</v>
      </c>
      <c r="B287" s="12" t="s">
        <v>185</v>
      </c>
      <c r="C287" s="145">
        <v>0.4</v>
      </c>
      <c r="D287" s="131" t="s">
        <v>188</v>
      </c>
      <c r="E287" s="145" t="s">
        <v>22</v>
      </c>
      <c r="F287" s="145">
        <v>0.38200000000000001</v>
      </c>
      <c r="G287" s="11" t="s">
        <v>189</v>
      </c>
      <c r="H287" s="120">
        <v>547.16</v>
      </c>
      <c r="I287" s="120" t="s">
        <v>124</v>
      </c>
      <c r="J287" s="120">
        <v>1.04</v>
      </c>
      <c r="K287" s="120">
        <f>F287*H287*J287</f>
        <v>217.3757248</v>
      </c>
      <c r="L287" s="182"/>
      <c r="M287" s="120"/>
    </row>
    <row r="288" spans="1:13" ht="31.5" x14ac:dyDescent="0.25">
      <c r="A288" s="144">
        <v>3</v>
      </c>
      <c r="B288" s="12" t="s">
        <v>185</v>
      </c>
      <c r="C288" s="145">
        <v>0.4</v>
      </c>
      <c r="D288" s="147" t="s">
        <v>186</v>
      </c>
      <c r="E288" s="145" t="s">
        <v>22</v>
      </c>
      <c r="F288" s="145">
        <v>0.185</v>
      </c>
      <c r="G288" s="11" t="s">
        <v>187</v>
      </c>
      <c r="H288" s="120">
        <v>405.81</v>
      </c>
      <c r="I288" s="120" t="s">
        <v>124</v>
      </c>
      <c r="J288" s="120">
        <v>1.04</v>
      </c>
      <c r="K288" s="120">
        <f>F288*H288*J288</f>
        <v>78.077843999999999</v>
      </c>
      <c r="L288" s="182"/>
      <c r="M288" s="120"/>
    </row>
    <row r="289" spans="1:13" ht="47.25" x14ac:dyDescent="0.25">
      <c r="A289" s="132">
        <v>4</v>
      </c>
      <c r="B289" s="52" t="s">
        <v>103</v>
      </c>
      <c r="C289" s="147"/>
      <c r="D289" s="147"/>
      <c r="E289" s="145"/>
      <c r="F289" s="145"/>
      <c r="G289" s="13"/>
      <c r="H289" s="121"/>
      <c r="I289" s="121"/>
      <c r="J289" s="121"/>
      <c r="K289" s="120">
        <f>SUM(K286:K288)</f>
        <v>849.69073900000001</v>
      </c>
      <c r="L289" s="182"/>
      <c r="M289" s="120"/>
    </row>
    <row r="290" spans="1:13" ht="63" x14ac:dyDescent="0.25">
      <c r="A290" s="144">
        <v>5</v>
      </c>
      <c r="B290" s="12" t="s">
        <v>180</v>
      </c>
      <c r="C290" s="8"/>
      <c r="D290" s="145"/>
      <c r="E290" s="145"/>
      <c r="F290" s="145"/>
      <c r="G290" s="13"/>
      <c r="H290" s="120"/>
      <c r="I290" s="120"/>
      <c r="J290" s="120"/>
      <c r="K290" s="120">
        <f>K289*1.053</f>
        <v>894.7243481669999</v>
      </c>
      <c r="L290" s="182"/>
      <c r="M290" s="120">
        <f>K290-L286</f>
        <v>130.12034816699986</v>
      </c>
    </row>
    <row r="291" spans="1:13" ht="15.75" customHeight="1" x14ac:dyDescent="0.25">
      <c r="A291" s="181" t="s">
        <v>258</v>
      </c>
      <c r="B291" s="181"/>
      <c r="C291" s="181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</row>
    <row r="292" spans="1:13" ht="31.5" x14ac:dyDescent="0.25">
      <c r="A292" s="144">
        <v>1</v>
      </c>
      <c r="B292" s="12" t="s">
        <v>178</v>
      </c>
      <c r="C292" s="145">
        <v>0.4</v>
      </c>
      <c r="D292" s="145" t="s">
        <v>179</v>
      </c>
      <c r="E292" s="145" t="s">
        <v>22</v>
      </c>
      <c r="F292" s="145">
        <v>0.71299999999999997</v>
      </c>
      <c r="G292" s="145" t="s">
        <v>184</v>
      </c>
      <c r="H292" s="120">
        <v>949.02</v>
      </c>
      <c r="I292" s="120" t="s">
        <v>124</v>
      </c>
      <c r="J292" s="120">
        <v>1.03</v>
      </c>
      <c r="K292" s="120">
        <f>F292*H292*J292</f>
        <v>696.95079780000003</v>
      </c>
      <c r="L292" s="182">
        <v>539.596</v>
      </c>
      <c r="M292" s="120"/>
    </row>
    <row r="293" spans="1:13" ht="31.5" x14ac:dyDescent="0.25">
      <c r="A293" s="132">
        <v>2</v>
      </c>
      <c r="B293" s="12" t="s">
        <v>185</v>
      </c>
      <c r="C293" s="145">
        <v>0.4</v>
      </c>
      <c r="D293" s="131" t="s">
        <v>188</v>
      </c>
      <c r="E293" s="145" t="s">
        <v>22</v>
      </c>
      <c r="F293" s="145">
        <v>0.308</v>
      </c>
      <c r="G293" s="11" t="s">
        <v>189</v>
      </c>
      <c r="H293" s="120">
        <v>547.16</v>
      </c>
      <c r="I293" s="120" t="s">
        <v>124</v>
      </c>
      <c r="J293" s="120">
        <v>1.04</v>
      </c>
      <c r="K293" s="120">
        <f>F293*H293*J293</f>
        <v>175.26629119999998</v>
      </c>
      <c r="L293" s="182"/>
      <c r="M293" s="120"/>
    </row>
    <row r="294" spans="1:13" ht="31.5" x14ac:dyDescent="0.25">
      <c r="A294" s="144">
        <v>3</v>
      </c>
      <c r="B294" s="12" t="s">
        <v>185</v>
      </c>
      <c r="C294" s="145">
        <v>0.4</v>
      </c>
      <c r="D294" s="147" t="s">
        <v>186</v>
      </c>
      <c r="E294" s="145" t="s">
        <v>22</v>
      </c>
      <c r="F294" s="145">
        <v>0.40500000000000003</v>
      </c>
      <c r="G294" s="11" t="s">
        <v>187</v>
      </c>
      <c r="H294" s="120">
        <v>405.81</v>
      </c>
      <c r="I294" s="120" t="s">
        <v>124</v>
      </c>
      <c r="J294" s="120">
        <v>1.04</v>
      </c>
      <c r="K294" s="120">
        <f>F294*H294*J294</f>
        <v>170.92717200000004</v>
      </c>
      <c r="L294" s="182"/>
      <c r="M294" s="120"/>
    </row>
    <row r="295" spans="1:13" ht="47.25" x14ac:dyDescent="0.25">
      <c r="A295" s="132">
        <v>4</v>
      </c>
      <c r="B295" s="52" t="s">
        <v>103</v>
      </c>
      <c r="C295" s="147"/>
      <c r="D295" s="147"/>
      <c r="E295" s="145"/>
      <c r="F295" s="145"/>
      <c r="G295" s="13"/>
      <c r="H295" s="121"/>
      <c r="I295" s="121"/>
      <c r="J295" s="121"/>
      <c r="K295" s="120">
        <f>SUM(K292:K294)</f>
        <v>1043.1442609999999</v>
      </c>
      <c r="L295" s="182"/>
      <c r="M295" s="120"/>
    </row>
    <row r="296" spans="1:13" ht="63" x14ac:dyDescent="0.25">
      <c r="A296" s="144">
        <v>5</v>
      </c>
      <c r="B296" s="12" t="s">
        <v>180</v>
      </c>
      <c r="C296" s="8"/>
      <c r="D296" s="145"/>
      <c r="E296" s="145"/>
      <c r="F296" s="145"/>
      <c r="G296" s="13"/>
      <c r="H296" s="120"/>
      <c r="I296" s="120"/>
      <c r="J296" s="120"/>
      <c r="K296" s="120">
        <f>K295*1.053</f>
        <v>1098.4309068329999</v>
      </c>
      <c r="L296" s="182"/>
      <c r="M296" s="120">
        <f>K296-L292</f>
        <v>558.83490683299988</v>
      </c>
    </row>
    <row r="297" spans="1:13" ht="15.75" customHeight="1" x14ac:dyDescent="0.25">
      <c r="A297" s="181" t="s">
        <v>259</v>
      </c>
      <c r="B297" s="181"/>
      <c r="C297" s="181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</row>
    <row r="298" spans="1:13" ht="31.5" x14ac:dyDescent="0.25">
      <c r="A298" s="144">
        <v>1</v>
      </c>
      <c r="B298" s="12" t="s">
        <v>178</v>
      </c>
      <c r="C298" s="145">
        <v>0.4</v>
      </c>
      <c r="D298" s="145" t="s">
        <v>179</v>
      </c>
      <c r="E298" s="145" t="s">
        <v>22</v>
      </c>
      <c r="F298" s="145">
        <v>0.64500000000000002</v>
      </c>
      <c r="G298" s="145" t="s">
        <v>184</v>
      </c>
      <c r="H298" s="120">
        <v>949.02</v>
      </c>
      <c r="I298" s="120" t="s">
        <v>124</v>
      </c>
      <c r="J298" s="120">
        <v>1.03</v>
      </c>
      <c r="K298" s="120">
        <f>F298*H298*J298</f>
        <v>630.48143700000003</v>
      </c>
      <c r="L298" s="182">
        <v>798.47299999999996</v>
      </c>
      <c r="M298" s="120"/>
    </row>
    <row r="299" spans="1:13" ht="31.5" x14ac:dyDescent="0.25">
      <c r="A299" s="132">
        <v>2</v>
      </c>
      <c r="B299" s="12" t="s">
        <v>185</v>
      </c>
      <c r="C299" s="145">
        <v>0.4</v>
      </c>
      <c r="D299" s="131" t="s">
        <v>188</v>
      </c>
      <c r="E299" s="145" t="s">
        <v>22</v>
      </c>
      <c r="F299" s="145">
        <v>0.46</v>
      </c>
      <c r="G299" s="11" t="s">
        <v>189</v>
      </c>
      <c r="H299" s="120">
        <v>547.16</v>
      </c>
      <c r="I299" s="120" t="s">
        <v>124</v>
      </c>
      <c r="J299" s="120">
        <v>1.04</v>
      </c>
      <c r="K299" s="120">
        <f>F299*H299*J299</f>
        <v>261.76134400000001</v>
      </c>
      <c r="L299" s="182"/>
      <c r="M299" s="120"/>
    </row>
    <row r="300" spans="1:13" ht="31.5" x14ac:dyDescent="0.25">
      <c r="A300" s="144">
        <v>3</v>
      </c>
      <c r="B300" s="12" t="s">
        <v>185</v>
      </c>
      <c r="C300" s="145">
        <v>0.4</v>
      </c>
      <c r="D300" s="147" t="s">
        <v>186</v>
      </c>
      <c r="E300" s="145" t="s">
        <v>22</v>
      </c>
      <c r="F300" s="145">
        <v>0.185</v>
      </c>
      <c r="G300" s="11" t="s">
        <v>187</v>
      </c>
      <c r="H300" s="120">
        <v>405.81</v>
      </c>
      <c r="I300" s="120" t="s">
        <v>124</v>
      </c>
      <c r="J300" s="120">
        <v>1.04</v>
      </c>
      <c r="K300" s="120">
        <f>F300*H300*J300</f>
        <v>78.077843999999999</v>
      </c>
      <c r="L300" s="182"/>
      <c r="M300" s="120"/>
    </row>
    <row r="301" spans="1:13" ht="47.25" x14ac:dyDescent="0.25">
      <c r="A301" s="132">
        <v>4</v>
      </c>
      <c r="B301" s="52" t="s">
        <v>103</v>
      </c>
      <c r="C301" s="147"/>
      <c r="D301" s="147"/>
      <c r="E301" s="145"/>
      <c r="F301" s="145"/>
      <c r="G301" s="13"/>
      <c r="H301" s="121"/>
      <c r="I301" s="121"/>
      <c r="J301" s="121"/>
      <c r="K301" s="120">
        <f>SUM(K298:K300)</f>
        <v>970.32062500000006</v>
      </c>
      <c r="L301" s="182"/>
      <c r="M301" s="120"/>
    </row>
    <row r="302" spans="1:13" ht="63" x14ac:dyDescent="0.25">
      <c r="A302" s="144">
        <v>5</v>
      </c>
      <c r="B302" s="12" t="s">
        <v>180</v>
      </c>
      <c r="C302" s="8"/>
      <c r="D302" s="145"/>
      <c r="E302" s="145"/>
      <c r="F302" s="145"/>
      <c r="G302" s="13"/>
      <c r="H302" s="120"/>
      <c r="I302" s="120"/>
      <c r="J302" s="120"/>
      <c r="K302" s="120">
        <f>K301*1.053</f>
        <v>1021.747618125</v>
      </c>
      <c r="L302" s="182"/>
      <c r="M302" s="120">
        <f>K302-L298</f>
        <v>223.27461812500007</v>
      </c>
    </row>
    <row r="303" spans="1:13" ht="15.75" customHeight="1" x14ac:dyDescent="0.25">
      <c r="A303" s="181" t="s">
        <v>260</v>
      </c>
      <c r="B303" s="181"/>
      <c r="C303" s="181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</row>
    <row r="304" spans="1:13" ht="31.5" x14ac:dyDescent="0.25">
      <c r="A304" s="144">
        <v>1</v>
      </c>
      <c r="B304" s="12" t="s">
        <v>178</v>
      </c>
      <c r="C304" s="145">
        <v>0.4</v>
      </c>
      <c r="D304" s="145" t="s">
        <v>179</v>
      </c>
      <c r="E304" s="145" t="s">
        <v>22</v>
      </c>
      <c r="F304" s="145">
        <v>7.4999999999999997E-2</v>
      </c>
      <c r="G304" s="145" t="s">
        <v>210</v>
      </c>
      <c r="H304" s="120">
        <v>949.02</v>
      </c>
      <c r="I304" s="120">
        <v>1.5</v>
      </c>
      <c r="J304" s="120">
        <v>1.03</v>
      </c>
      <c r="K304" s="120">
        <f>F304*H304*J304*I304</f>
        <v>109.96769249999998</v>
      </c>
      <c r="L304" s="182">
        <v>120.45</v>
      </c>
      <c r="M304" s="120"/>
    </row>
    <row r="305" spans="1:13" ht="31.5" x14ac:dyDescent="0.25">
      <c r="A305" s="144" t="s">
        <v>212</v>
      </c>
      <c r="B305" s="12" t="s">
        <v>185</v>
      </c>
      <c r="C305" s="145">
        <v>0.4</v>
      </c>
      <c r="D305" s="147" t="s">
        <v>186</v>
      </c>
      <c r="E305" s="145" t="s">
        <v>22</v>
      </c>
      <c r="F305" s="145">
        <v>7.4999999999999997E-2</v>
      </c>
      <c r="G305" s="11" t="s">
        <v>187</v>
      </c>
      <c r="H305" s="120">
        <v>405.81</v>
      </c>
      <c r="I305" s="120" t="s">
        <v>124</v>
      </c>
      <c r="J305" s="120">
        <v>1.04</v>
      </c>
      <c r="K305" s="120">
        <f>F305*H305*J305</f>
        <v>31.653179999999999</v>
      </c>
      <c r="L305" s="182"/>
      <c r="M305" s="120"/>
    </row>
    <row r="306" spans="1:13" ht="47.25" x14ac:dyDescent="0.25">
      <c r="A306" s="144">
        <v>2</v>
      </c>
      <c r="B306" s="52" t="s">
        <v>103</v>
      </c>
      <c r="C306" s="147"/>
      <c r="D306" s="147"/>
      <c r="E306" s="145"/>
      <c r="F306" s="145"/>
      <c r="G306" s="13"/>
      <c r="H306" s="121"/>
      <c r="I306" s="121"/>
      <c r="J306" s="121"/>
      <c r="K306" s="120">
        <f>SUM(K304:K305)</f>
        <v>141.62087249999999</v>
      </c>
      <c r="L306" s="182"/>
      <c r="M306" s="120"/>
    </row>
    <row r="307" spans="1:13" ht="63" x14ac:dyDescent="0.25">
      <c r="A307" s="144" t="s">
        <v>120</v>
      </c>
      <c r="B307" s="12" t="s">
        <v>180</v>
      </c>
      <c r="C307" s="8"/>
      <c r="D307" s="145"/>
      <c r="E307" s="145"/>
      <c r="F307" s="145"/>
      <c r="G307" s="13"/>
      <c r="H307" s="120"/>
      <c r="I307" s="120"/>
      <c r="J307" s="120"/>
      <c r="K307" s="120">
        <f>K306*1.053</f>
        <v>149.12677874249999</v>
      </c>
      <c r="L307" s="182"/>
      <c r="M307" s="120">
        <f>K307-L304</f>
        <v>28.676778742499991</v>
      </c>
    </row>
    <row r="308" spans="1:13" ht="15.75" customHeight="1" x14ac:dyDescent="0.25">
      <c r="A308" s="181" t="s">
        <v>261</v>
      </c>
      <c r="B308" s="181"/>
      <c r="C308" s="181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</row>
    <row r="309" spans="1:13" ht="31.5" x14ac:dyDescent="0.25">
      <c r="A309" s="144">
        <v>1</v>
      </c>
      <c r="B309" s="12" t="s">
        <v>178</v>
      </c>
      <c r="C309" s="145">
        <v>0.4</v>
      </c>
      <c r="D309" s="145" t="s">
        <v>179</v>
      </c>
      <c r="E309" s="145" t="s">
        <v>22</v>
      </c>
      <c r="F309" s="145">
        <v>0.77300000000000002</v>
      </c>
      <c r="G309" s="145" t="s">
        <v>184</v>
      </c>
      <c r="H309" s="120">
        <v>949.02</v>
      </c>
      <c r="I309" s="120" t="s">
        <v>124</v>
      </c>
      <c r="J309" s="120">
        <v>1.03</v>
      </c>
      <c r="K309" s="120">
        <f>F309*H309*J309</f>
        <v>755.60023379999996</v>
      </c>
      <c r="L309" s="182">
        <v>981.65099999999995</v>
      </c>
      <c r="M309" s="120"/>
    </row>
    <row r="310" spans="1:13" ht="31.5" x14ac:dyDescent="0.25">
      <c r="A310" s="132">
        <v>2</v>
      </c>
      <c r="B310" s="12" t="s">
        <v>185</v>
      </c>
      <c r="C310" s="145">
        <v>0.4</v>
      </c>
      <c r="D310" s="131" t="s">
        <v>188</v>
      </c>
      <c r="E310" s="145" t="s">
        <v>22</v>
      </c>
      <c r="F310" s="145">
        <v>0.433</v>
      </c>
      <c r="G310" s="11" t="s">
        <v>189</v>
      </c>
      <c r="H310" s="120">
        <v>547.16</v>
      </c>
      <c r="I310" s="120" t="s">
        <v>124</v>
      </c>
      <c r="J310" s="120">
        <v>1.04</v>
      </c>
      <c r="K310" s="120">
        <f>F310*H310*J310</f>
        <v>246.39709120000001</v>
      </c>
      <c r="L310" s="182"/>
      <c r="M310" s="120"/>
    </row>
    <row r="311" spans="1:13" ht="31.5" x14ac:dyDescent="0.25">
      <c r="A311" s="144">
        <v>3</v>
      </c>
      <c r="B311" s="12" t="s">
        <v>185</v>
      </c>
      <c r="C311" s="145">
        <v>0.4</v>
      </c>
      <c r="D311" s="147" t="s">
        <v>186</v>
      </c>
      <c r="E311" s="145" t="s">
        <v>22</v>
      </c>
      <c r="F311" s="145">
        <v>0.34</v>
      </c>
      <c r="G311" s="11" t="s">
        <v>187</v>
      </c>
      <c r="H311" s="120">
        <v>405.81</v>
      </c>
      <c r="I311" s="120" t="s">
        <v>124</v>
      </c>
      <c r="J311" s="120">
        <v>1.04</v>
      </c>
      <c r="K311" s="120">
        <f>F311*H311*J311</f>
        <v>143.494416</v>
      </c>
      <c r="L311" s="182"/>
      <c r="M311" s="120"/>
    </row>
    <row r="312" spans="1:13" ht="47.25" x14ac:dyDescent="0.25">
      <c r="A312" s="132">
        <v>4</v>
      </c>
      <c r="B312" s="52" t="s">
        <v>103</v>
      </c>
      <c r="C312" s="147"/>
      <c r="D312" s="147"/>
      <c r="E312" s="145"/>
      <c r="F312" s="145"/>
      <c r="G312" s="13"/>
      <c r="H312" s="121"/>
      <c r="I312" s="121"/>
      <c r="J312" s="121"/>
      <c r="K312" s="120">
        <f>SUM(K309:K311)</f>
        <v>1145.4917409999998</v>
      </c>
      <c r="L312" s="182"/>
      <c r="M312" s="120"/>
    </row>
    <row r="313" spans="1:13" ht="63" x14ac:dyDescent="0.25">
      <c r="A313" s="144">
        <v>5</v>
      </c>
      <c r="B313" s="12" t="s">
        <v>180</v>
      </c>
      <c r="C313" s="8"/>
      <c r="D313" s="145"/>
      <c r="E313" s="145"/>
      <c r="F313" s="145"/>
      <c r="G313" s="13"/>
      <c r="H313" s="120"/>
      <c r="I313" s="120"/>
      <c r="J313" s="120"/>
      <c r="K313" s="120">
        <f>K312*1.053</f>
        <v>1206.2028032729997</v>
      </c>
      <c r="L313" s="182"/>
      <c r="M313" s="120">
        <f>K313-L309</f>
        <v>224.55180327299979</v>
      </c>
    </row>
    <row r="314" spans="1:13" ht="15.75" customHeight="1" x14ac:dyDescent="0.25">
      <c r="A314" s="181" t="s">
        <v>262</v>
      </c>
      <c r="B314" s="181"/>
      <c r="C314" s="181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</row>
    <row r="315" spans="1:13" ht="31.5" x14ac:dyDescent="0.25">
      <c r="A315" s="144">
        <v>1</v>
      </c>
      <c r="B315" s="12" t="s">
        <v>178</v>
      </c>
      <c r="C315" s="145">
        <v>0.4</v>
      </c>
      <c r="D315" s="145" t="s">
        <v>179</v>
      </c>
      <c r="E315" s="145" t="s">
        <v>22</v>
      </c>
      <c r="F315" s="145">
        <v>0.17</v>
      </c>
      <c r="G315" s="145" t="s">
        <v>210</v>
      </c>
      <c r="H315" s="120">
        <v>949.02</v>
      </c>
      <c r="I315" s="120">
        <v>1.2</v>
      </c>
      <c r="J315" s="120">
        <v>1.03</v>
      </c>
      <c r="K315" s="120">
        <f>F315*H315*J315*I315</f>
        <v>199.40808240000001</v>
      </c>
      <c r="L315" s="182">
        <v>230.84800000000001</v>
      </c>
      <c r="M315" s="120"/>
    </row>
    <row r="316" spans="1:13" ht="31.5" x14ac:dyDescent="0.25">
      <c r="A316" s="132">
        <v>2</v>
      </c>
      <c r="B316" s="12" t="s">
        <v>185</v>
      </c>
      <c r="C316" s="145">
        <v>0.4</v>
      </c>
      <c r="D316" s="131" t="s">
        <v>188</v>
      </c>
      <c r="E316" s="145" t="s">
        <v>22</v>
      </c>
      <c r="F316" s="145">
        <v>0.12</v>
      </c>
      <c r="G316" s="11" t="s">
        <v>189</v>
      </c>
      <c r="H316" s="120">
        <v>547.16</v>
      </c>
      <c r="I316" s="120" t="s">
        <v>124</v>
      </c>
      <c r="J316" s="120">
        <v>1.04</v>
      </c>
      <c r="K316" s="120">
        <f>F316*H316*J316</f>
        <v>68.285567999999998</v>
      </c>
      <c r="L316" s="182"/>
      <c r="M316" s="120"/>
    </row>
    <row r="317" spans="1:13" ht="31.5" x14ac:dyDescent="0.25">
      <c r="A317" s="144">
        <v>3</v>
      </c>
      <c r="B317" s="12" t="s">
        <v>185</v>
      </c>
      <c r="C317" s="145">
        <v>0.4</v>
      </c>
      <c r="D317" s="147" t="s">
        <v>186</v>
      </c>
      <c r="E317" s="145" t="s">
        <v>22</v>
      </c>
      <c r="F317" s="145">
        <v>0.05</v>
      </c>
      <c r="G317" s="11" t="s">
        <v>187</v>
      </c>
      <c r="H317" s="120">
        <v>405.81</v>
      </c>
      <c r="I317" s="120" t="s">
        <v>124</v>
      </c>
      <c r="J317" s="120">
        <v>1.04</v>
      </c>
      <c r="K317" s="120">
        <f>F317*H317*J317</f>
        <v>21.102120000000003</v>
      </c>
      <c r="L317" s="182"/>
      <c r="M317" s="120"/>
    </row>
    <row r="318" spans="1:13" ht="47.25" x14ac:dyDescent="0.25">
      <c r="A318" s="132">
        <v>4</v>
      </c>
      <c r="B318" s="52" t="s">
        <v>103</v>
      </c>
      <c r="C318" s="147"/>
      <c r="D318" s="147"/>
      <c r="E318" s="145"/>
      <c r="F318" s="145"/>
      <c r="G318" s="13"/>
      <c r="H318" s="121"/>
      <c r="I318" s="121"/>
      <c r="J318" s="121"/>
      <c r="K318" s="120">
        <f>SUM(K315:K317)</f>
        <v>288.79577040000004</v>
      </c>
      <c r="L318" s="182"/>
      <c r="M318" s="120"/>
    </row>
    <row r="319" spans="1:13" ht="63" x14ac:dyDescent="0.25">
      <c r="A319" s="144">
        <v>5</v>
      </c>
      <c r="B319" s="12" t="s">
        <v>180</v>
      </c>
      <c r="C319" s="8"/>
      <c r="D319" s="145"/>
      <c r="E319" s="145"/>
      <c r="F319" s="145"/>
      <c r="G319" s="13"/>
      <c r="H319" s="120"/>
      <c r="I319" s="120"/>
      <c r="J319" s="120"/>
      <c r="K319" s="120">
        <f>K318*1.053</f>
        <v>304.10194623120003</v>
      </c>
      <c r="L319" s="182"/>
      <c r="M319" s="120">
        <f>K319-L315</f>
        <v>73.253946231200018</v>
      </c>
    </row>
    <row r="320" spans="1:13" ht="15.75" customHeight="1" x14ac:dyDescent="0.25">
      <c r="A320" s="181" t="s">
        <v>263</v>
      </c>
      <c r="B320" s="181"/>
      <c r="C320" s="181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</row>
    <row r="321" spans="1:13" ht="31.5" x14ac:dyDescent="0.25">
      <c r="A321" s="144">
        <v>1</v>
      </c>
      <c r="B321" s="12" t="s">
        <v>178</v>
      </c>
      <c r="C321" s="145">
        <v>0.4</v>
      </c>
      <c r="D321" s="145" t="s">
        <v>179</v>
      </c>
      <c r="E321" s="145" t="s">
        <v>22</v>
      </c>
      <c r="F321" s="145">
        <v>0.75</v>
      </c>
      <c r="G321" s="145" t="s">
        <v>184</v>
      </c>
      <c r="H321" s="120">
        <v>949.02</v>
      </c>
      <c r="I321" s="120" t="s">
        <v>124</v>
      </c>
      <c r="J321" s="120">
        <v>1.03</v>
      </c>
      <c r="K321" s="120">
        <f>F321*H321*J321</f>
        <v>733.11794999999995</v>
      </c>
      <c r="L321" s="182">
        <v>952.96699999999998</v>
      </c>
      <c r="M321" s="120"/>
    </row>
    <row r="322" spans="1:13" ht="31.5" x14ac:dyDescent="0.25">
      <c r="A322" s="132">
        <v>2</v>
      </c>
      <c r="B322" s="12" t="s">
        <v>185</v>
      </c>
      <c r="C322" s="145">
        <v>0.4</v>
      </c>
      <c r="D322" s="131" t="s">
        <v>188</v>
      </c>
      <c r="E322" s="145" t="s">
        <v>22</v>
      </c>
      <c r="F322" s="145">
        <v>0.6</v>
      </c>
      <c r="G322" s="11" t="s">
        <v>189</v>
      </c>
      <c r="H322" s="120">
        <v>547.16</v>
      </c>
      <c r="I322" s="120" t="s">
        <v>124</v>
      </c>
      <c r="J322" s="120">
        <v>1.04</v>
      </c>
      <c r="K322" s="120">
        <f>F322*H322*J322</f>
        <v>341.42784</v>
      </c>
      <c r="L322" s="182"/>
      <c r="M322" s="120"/>
    </row>
    <row r="323" spans="1:13" ht="31.5" x14ac:dyDescent="0.25">
      <c r="A323" s="144">
        <v>3</v>
      </c>
      <c r="B323" s="12" t="s">
        <v>185</v>
      </c>
      <c r="C323" s="145">
        <v>0.4</v>
      </c>
      <c r="D323" s="147" t="s">
        <v>186</v>
      </c>
      <c r="E323" s="145" t="s">
        <v>22</v>
      </c>
      <c r="F323" s="145">
        <v>0.15</v>
      </c>
      <c r="G323" s="11" t="s">
        <v>187</v>
      </c>
      <c r="H323" s="120">
        <v>405.81</v>
      </c>
      <c r="I323" s="120" t="s">
        <v>124</v>
      </c>
      <c r="J323" s="120">
        <v>1.04</v>
      </c>
      <c r="K323" s="120">
        <f>F323*H323*J323</f>
        <v>63.306359999999998</v>
      </c>
      <c r="L323" s="182"/>
      <c r="M323" s="120"/>
    </row>
    <row r="324" spans="1:13" ht="47.25" x14ac:dyDescent="0.25">
      <c r="A324" s="132">
        <v>4</v>
      </c>
      <c r="B324" s="52" t="s">
        <v>103</v>
      </c>
      <c r="C324" s="147"/>
      <c r="D324" s="147"/>
      <c r="E324" s="145"/>
      <c r="F324" s="145"/>
      <c r="G324" s="13"/>
      <c r="H324" s="121"/>
      <c r="I324" s="121"/>
      <c r="J324" s="121"/>
      <c r="K324" s="120">
        <f>SUM(K321:K323)</f>
        <v>1137.8521499999999</v>
      </c>
      <c r="L324" s="182"/>
      <c r="M324" s="120"/>
    </row>
    <row r="325" spans="1:13" ht="63" x14ac:dyDescent="0.25">
      <c r="A325" s="144">
        <v>5</v>
      </c>
      <c r="B325" s="12" t="s">
        <v>180</v>
      </c>
      <c r="C325" s="8"/>
      <c r="D325" s="145"/>
      <c r="E325" s="145"/>
      <c r="F325" s="145"/>
      <c r="G325" s="13"/>
      <c r="H325" s="120"/>
      <c r="I325" s="120"/>
      <c r="J325" s="120"/>
      <c r="K325" s="120">
        <f>K324*1.053</f>
        <v>1198.1583139499999</v>
      </c>
      <c r="L325" s="182"/>
      <c r="M325" s="120">
        <f>K325-L321</f>
        <v>245.19131394999988</v>
      </c>
    </row>
    <row r="326" spans="1:13" ht="15.75" customHeight="1" x14ac:dyDescent="0.25">
      <c r="A326" s="181" t="s">
        <v>264</v>
      </c>
      <c r="B326" s="181"/>
      <c r="C326" s="181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</row>
    <row r="327" spans="1:13" ht="31.5" x14ac:dyDescent="0.25">
      <c r="A327" s="144">
        <v>1</v>
      </c>
      <c r="B327" s="12" t="s">
        <v>178</v>
      </c>
      <c r="C327" s="145">
        <v>0.4</v>
      </c>
      <c r="D327" s="145" t="s">
        <v>179</v>
      </c>
      <c r="E327" s="145" t="s">
        <v>22</v>
      </c>
      <c r="F327" s="145">
        <v>0.18099999999999999</v>
      </c>
      <c r="G327" s="145" t="s">
        <v>210</v>
      </c>
      <c r="H327" s="120">
        <v>949.02</v>
      </c>
      <c r="I327" s="120">
        <v>1.2</v>
      </c>
      <c r="J327" s="120">
        <v>1.03</v>
      </c>
      <c r="K327" s="120">
        <f>F327*H327*J327*I327</f>
        <v>212.31095832</v>
      </c>
      <c r="L327" s="182">
        <v>302.75</v>
      </c>
      <c r="M327" s="120"/>
    </row>
    <row r="328" spans="1:13" ht="31.5" x14ac:dyDescent="0.25">
      <c r="A328" s="132">
        <v>2</v>
      </c>
      <c r="B328" s="12" t="s">
        <v>185</v>
      </c>
      <c r="C328" s="145">
        <v>0.4</v>
      </c>
      <c r="D328" s="131" t="s">
        <v>188</v>
      </c>
      <c r="E328" s="145" t="s">
        <v>22</v>
      </c>
      <c r="F328" s="145">
        <v>0.111</v>
      </c>
      <c r="G328" s="11" t="s">
        <v>189</v>
      </c>
      <c r="H328" s="120">
        <v>547.16</v>
      </c>
      <c r="I328" s="120" t="s">
        <v>124</v>
      </c>
      <c r="J328" s="120">
        <v>1.04</v>
      </c>
      <c r="K328" s="120">
        <f>F328*H328*J328</f>
        <v>63.164150399999997</v>
      </c>
      <c r="L328" s="182"/>
      <c r="M328" s="120"/>
    </row>
    <row r="329" spans="1:13" ht="31.5" x14ac:dyDescent="0.25">
      <c r="A329" s="144">
        <v>3</v>
      </c>
      <c r="B329" s="12" t="s">
        <v>185</v>
      </c>
      <c r="C329" s="145">
        <v>0.4</v>
      </c>
      <c r="D329" s="147" t="s">
        <v>186</v>
      </c>
      <c r="E329" s="145" t="s">
        <v>22</v>
      </c>
      <c r="F329" s="145">
        <v>7.0000000000000007E-2</v>
      </c>
      <c r="G329" s="11" t="s">
        <v>187</v>
      </c>
      <c r="H329" s="120">
        <v>405.81</v>
      </c>
      <c r="I329" s="120" t="s">
        <v>124</v>
      </c>
      <c r="J329" s="120">
        <v>1.04</v>
      </c>
      <c r="K329" s="120">
        <f>F329*H329*J329</f>
        <v>29.542968000000005</v>
      </c>
      <c r="L329" s="182"/>
      <c r="M329" s="120"/>
    </row>
    <row r="330" spans="1:13" ht="47.25" x14ac:dyDescent="0.25">
      <c r="A330" s="132">
        <v>4</v>
      </c>
      <c r="B330" s="52" t="s">
        <v>103</v>
      </c>
      <c r="C330" s="147"/>
      <c r="D330" s="147"/>
      <c r="E330" s="145"/>
      <c r="F330" s="145"/>
      <c r="G330" s="13"/>
      <c r="H330" s="121"/>
      <c r="I330" s="121"/>
      <c r="J330" s="121"/>
      <c r="K330" s="120">
        <f>SUM(K327:K329)</f>
        <v>305.01807672000001</v>
      </c>
      <c r="L330" s="182"/>
      <c r="M330" s="120"/>
    </row>
    <row r="331" spans="1:13" ht="63" x14ac:dyDescent="0.25">
      <c r="A331" s="144">
        <v>5</v>
      </c>
      <c r="B331" s="12" t="s">
        <v>180</v>
      </c>
      <c r="C331" s="8"/>
      <c r="D331" s="145"/>
      <c r="E331" s="145"/>
      <c r="F331" s="145"/>
      <c r="G331" s="13"/>
      <c r="H331" s="120"/>
      <c r="I331" s="120"/>
      <c r="J331" s="120"/>
      <c r="K331" s="120">
        <f>K330*1.053</f>
        <v>321.18403478616</v>
      </c>
      <c r="L331" s="182"/>
      <c r="M331" s="120">
        <f>K331-L327</f>
        <v>18.434034786159998</v>
      </c>
    </row>
    <row r="332" spans="1:13" ht="15.75" customHeight="1" x14ac:dyDescent="0.25">
      <c r="A332" s="181" t="s">
        <v>265</v>
      </c>
      <c r="B332" s="181"/>
      <c r="C332" s="181"/>
      <c r="D332" s="181"/>
      <c r="E332" s="181"/>
      <c r="F332" s="181"/>
      <c r="G332" s="181"/>
      <c r="H332" s="181"/>
      <c r="I332" s="181"/>
      <c r="J332" s="181"/>
      <c r="K332" s="181"/>
      <c r="L332" s="181"/>
      <c r="M332" s="181"/>
    </row>
    <row r="333" spans="1:13" ht="31.5" x14ac:dyDescent="0.25">
      <c r="A333" s="144">
        <v>1</v>
      </c>
      <c r="B333" s="12" t="s">
        <v>178</v>
      </c>
      <c r="C333" s="145">
        <v>0.4</v>
      </c>
      <c r="D333" s="145" t="s">
        <v>179</v>
      </c>
      <c r="E333" s="145" t="s">
        <v>22</v>
      </c>
      <c r="F333" s="145">
        <v>0.54500000000000004</v>
      </c>
      <c r="G333" s="145" t="s">
        <v>184</v>
      </c>
      <c r="H333" s="120">
        <v>949.02</v>
      </c>
      <c r="I333" s="120" t="s">
        <v>124</v>
      </c>
      <c r="J333" s="120">
        <v>1.03</v>
      </c>
      <c r="K333" s="120">
        <f>F333*H333*J333</f>
        <v>532.73237700000004</v>
      </c>
      <c r="L333" s="182">
        <v>763.93499999999995</v>
      </c>
      <c r="M333" s="120"/>
    </row>
    <row r="334" spans="1:13" ht="31.5" x14ac:dyDescent="0.25">
      <c r="A334" s="132">
        <v>2</v>
      </c>
      <c r="B334" s="12" t="s">
        <v>185</v>
      </c>
      <c r="C334" s="145">
        <v>0.4</v>
      </c>
      <c r="D334" s="131" t="s">
        <v>188</v>
      </c>
      <c r="E334" s="145" t="s">
        <v>22</v>
      </c>
      <c r="F334" s="145">
        <v>0.40500000000000003</v>
      </c>
      <c r="G334" s="11" t="s">
        <v>189</v>
      </c>
      <c r="H334" s="120">
        <v>547.16</v>
      </c>
      <c r="I334" s="120" t="s">
        <v>124</v>
      </c>
      <c r="J334" s="120">
        <v>1.04</v>
      </c>
      <c r="K334" s="120">
        <f>F334*H334*J334</f>
        <v>230.46379199999998</v>
      </c>
      <c r="L334" s="182"/>
      <c r="M334" s="120"/>
    </row>
    <row r="335" spans="1:13" ht="31.5" x14ac:dyDescent="0.25">
      <c r="A335" s="144">
        <v>3</v>
      </c>
      <c r="B335" s="12" t="s">
        <v>185</v>
      </c>
      <c r="C335" s="145">
        <v>0.4</v>
      </c>
      <c r="D335" s="147" t="s">
        <v>186</v>
      </c>
      <c r="E335" s="145" t="s">
        <v>22</v>
      </c>
      <c r="F335" s="145">
        <v>0.14000000000000001</v>
      </c>
      <c r="G335" s="11" t="s">
        <v>187</v>
      </c>
      <c r="H335" s="120">
        <v>405.81</v>
      </c>
      <c r="I335" s="120" t="s">
        <v>124</v>
      </c>
      <c r="J335" s="120">
        <v>1.04</v>
      </c>
      <c r="K335" s="120">
        <f>F335*H335*J335</f>
        <v>59.085936000000011</v>
      </c>
      <c r="L335" s="182"/>
      <c r="M335" s="120"/>
    </row>
    <row r="336" spans="1:13" ht="47.25" x14ac:dyDescent="0.25">
      <c r="A336" s="132">
        <v>4</v>
      </c>
      <c r="B336" s="52" t="s">
        <v>103</v>
      </c>
      <c r="C336" s="147"/>
      <c r="D336" s="147"/>
      <c r="E336" s="145"/>
      <c r="F336" s="145"/>
      <c r="G336" s="13"/>
      <c r="H336" s="121"/>
      <c r="I336" s="121"/>
      <c r="J336" s="121"/>
      <c r="K336" s="120">
        <f>SUM(K333:K335)</f>
        <v>822.28210500000012</v>
      </c>
      <c r="L336" s="182"/>
      <c r="M336" s="120"/>
    </row>
    <row r="337" spans="1:20" ht="63" x14ac:dyDescent="0.25">
      <c r="A337" s="144">
        <v>5</v>
      </c>
      <c r="B337" s="12" t="s">
        <v>180</v>
      </c>
      <c r="C337" s="8"/>
      <c r="D337" s="145"/>
      <c r="E337" s="145"/>
      <c r="F337" s="145"/>
      <c r="G337" s="13"/>
      <c r="H337" s="120"/>
      <c r="I337" s="120"/>
      <c r="J337" s="120"/>
      <c r="K337" s="120">
        <f>K336*1.053</f>
        <v>865.86305656500008</v>
      </c>
      <c r="L337" s="182"/>
      <c r="M337" s="120">
        <f>K337-L333</f>
        <v>101.92805656500013</v>
      </c>
    </row>
    <row r="338" spans="1:20" ht="15.75" customHeight="1" x14ac:dyDescent="0.25">
      <c r="A338" s="181" t="s">
        <v>266</v>
      </c>
      <c r="B338" s="181"/>
      <c r="C338" s="181"/>
      <c r="D338" s="181"/>
      <c r="E338" s="181"/>
      <c r="F338" s="181"/>
      <c r="G338" s="181"/>
      <c r="H338" s="181"/>
      <c r="I338" s="181"/>
      <c r="J338" s="181"/>
      <c r="K338" s="181"/>
      <c r="L338" s="181"/>
      <c r="M338" s="181"/>
    </row>
    <row r="339" spans="1:20" ht="31.5" x14ac:dyDescent="0.25">
      <c r="A339" s="144">
        <v>1</v>
      </c>
      <c r="B339" s="12" t="s">
        <v>178</v>
      </c>
      <c r="C339" s="145">
        <v>0.4</v>
      </c>
      <c r="D339" s="145" t="s">
        <v>179</v>
      </c>
      <c r="E339" s="145" t="s">
        <v>22</v>
      </c>
      <c r="F339" s="145">
        <v>1.595</v>
      </c>
      <c r="G339" s="145" t="s">
        <v>184</v>
      </c>
      <c r="H339" s="120">
        <v>949.02</v>
      </c>
      <c r="I339" s="120" t="s">
        <v>124</v>
      </c>
      <c r="J339" s="120">
        <v>1.03</v>
      </c>
      <c r="K339" s="120">
        <f>F339*H339*J339</f>
        <v>1559.097507</v>
      </c>
      <c r="L339" s="182">
        <v>1759.856</v>
      </c>
      <c r="M339" s="120"/>
    </row>
    <row r="340" spans="1:20" ht="31.5" x14ac:dyDescent="0.25">
      <c r="A340" s="132">
        <v>2</v>
      </c>
      <c r="B340" s="12" t="s">
        <v>185</v>
      </c>
      <c r="C340" s="145">
        <v>0.4</v>
      </c>
      <c r="D340" s="131" t="s">
        <v>188</v>
      </c>
      <c r="E340" s="145" t="s">
        <v>22</v>
      </c>
      <c r="F340" s="145">
        <v>1.1100000000000001</v>
      </c>
      <c r="G340" s="11" t="s">
        <v>189</v>
      </c>
      <c r="H340" s="120">
        <v>547.16</v>
      </c>
      <c r="I340" s="120" t="s">
        <v>124</v>
      </c>
      <c r="J340" s="120">
        <v>1.04</v>
      </c>
      <c r="K340" s="120">
        <f>F340*H340*J340</f>
        <v>631.64150400000005</v>
      </c>
      <c r="L340" s="182"/>
      <c r="M340" s="120"/>
    </row>
    <row r="341" spans="1:20" ht="31.5" x14ac:dyDescent="0.25">
      <c r="A341" s="144">
        <v>3</v>
      </c>
      <c r="B341" s="12" t="s">
        <v>185</v>
      </c>
      <c r="C341" s="145">
        <v>0.4</v>
      </c>
      <c r="D341" s="147" t="s">
        <v>186</v>
      </c>
      <c r="E341" s="145" t="s">
        <v>22</v>
      </c>
      <c r="F341" s="145">
        <v>0.48499999999999999</v>
      </c>
      <c r="G341" s="11" t="s">
        <v>187</v>
      </c>
      <c r="H341" s="120">
        <v>405.81</v>
      </c>
      <c r="I341" s="120" t="s">
        <v>124</v>
      </c>
      <c r="J341" s="120">
        <v>1.04</v>
      </c>
      <c r="K341" s="120">
        <f>F341*H341*J341</f>
        <v>204.69056399999999</v>
      </c>
      <c r="L341" s="182"/>
      <c r="M341" s="120"/>
    </row>
    <row r="342" spans="1:20" ht="47.25" x14ac:dyDescent="0.25">
      <c r="A342" s="132">
        <v>4</v>
      </c>
      <c r="B342" s="52" t="s">
        <v>103</v>
      </c>
      <c r="C342" s="147"/>
      <c r="D342" s="147"/>
      <c r="E342" s="145"/>
      <c r="F342" s="145"/>
      <c r="G342" s="13"/>
      <c r="H342" s="121"/>
      <c r="I342" s="121"/>
      <c r="J342" s="121"/>
      <c r="K342" s="120">
        <f>SUM(K339:K341)</f>
        <v>2395.4295750000001</v>
      </c>
      <c r="L342" s="182"/>
      <c r="M342" s="120"/>
    </row>
    <row r="343" spans="1:20" ht="63" x14ac:dyDescent="0.25">
      <c r="A343" s="144">
        <v>5</v>
      </c>
      <c r="B343" s="12" t="s">
        <v>180</v>
      </c>
      <c r="C343" s="8"/>
      <c r="D343" s="145"/>
      <c r="E343" s="145"/>
      <c r="F343" s="145"/>
      <c r="G343" s="13"/>
      <c r="H343" s="120"/>
      <c r="I343" s="120"/>
      <c r="J343" s="120"/>
      <c r="K343" s="120">
        <f>K342*1.053</f>
        <v>2522.387342475</v>
      </c>
      <c r="L343" s="182"/>
      <c r="M343" s="120">
        <f>K343-L339</f>
        <v>762.53134247499997</v>
      </c>
    </row>
    <row r="344" spans="1:20" s="10" customFormat="1" ht="21" customHeight="1" x14ac:dyDescent="0.25">
      <c r="A344" s="181" t="s">
        <v>267</v>
      </c>
      <c r="B344" s="181"/>
      <c r="C344" s="181"/>
      <c r="D344" s="181"/>
      <c r="E344" s="181"/>
      <c r="F344" s="181"/>
      <c r="G344" s="181"/>
      <c r="H344" s="181"/>
      <c r="I344" s="181"/>
      <c r="J344" s="181"/>
      <c r="K344" s="181"/>
      <c r="L344" s="181"/>
      <c r="M344" s="181"/>
      <c r="N344" s="146"/>
      <c r="O344" s="11"/>
      <c r="P344" s="145"/>
      <c r="Q344" s="11"/>
      <c r="R344" s="145"/>
      <c r="S344" s="11"/>
      <c r="T344" s="145"/>
    </row>
    <row r="345" spans="1:20" s="10" customFormat="1" ht="47.25" x14ac:dyDescent="0.25">
      <c r="A345" s="144">
        <v>1</v>
      </c>
      <c r="B345" s="12" t="s">
        <v>213</v>
      </c>
      <c r="C345" s="145">
        <v>10</v>
      </c>
      <c r="D345" s="145" t="s">
        <v>214</v>
      </c>
      <c r="E345" s="145" t="s">
        <v>190</v>
      </c>
      <c r="F345" s="145">
        <v>1</v>
      </c>
      <c r="G345" s="145" t="s">
        <v>215</v>
      </c>
      <c r="H345" s="120">
        <v>2246.6999999999998</v>
      </c>
      <c r="I345" s="120" t="s">
        <v>124</v>
      </c>
      <c r="J345" s="120">
        <v>1.42</v>
      </c>
      <c r="K345" s="120">
        <f>F345*H345*J345</f>
        <v>3190.3139999999994</v>
      </c>
      <c r="L345" s="183">
        <v>1839.0889999999999</v>
      </c>
      <c r="M345" s="148"/>
      <c r="N345" s="146"/>
      <c r="O345" s="11"/>
      <c r="P345" s="145"/>
      <c r="Q345" s="11"/>
      <c r="R345" s="145"/>
      <c r="S345" s="11"/>
      <c r="T345" s="145"/>
    </row>
    <row r="346" spans="1:20" ht="51" customHeight="1" x14ac:dyDescent="0.25">
      <c r="A346" s="132">
        <v>2</v>
      </c>
      <c r="B346" s="52" t="s">
        <v>103</v>
      </c>
      <c r="C346" s="147"/>
      <c r="D346" s="147"/>
      <c r="E346" s="145"/>
      <c r="F346" s="145"/>
      <c r="G346" s="13"/>
      <c r="H346" s="121"/>
      <c r="I346" s="121"/>
      <c r="J346" s="121"/>
      <c r="K346" s="120">
        <f>SUM(K345:K345)</f>
        <v>3190.3139999999994</v>
      </c>
      <c r="L346" s="184"/>
      <c r="M346" s="120"/>
      <c r="N346" s="125" t="s">
        <v>99</v>
      </c>
      <c r="O346" s="147" t="s">
        <v>99</v>
      </c>
      <c r="P346" s="147" t="s">
        <v>99</v>
      </c>
      <c r="Q346" s="147" t="s">
        <v>99</v>
      </c>
      <c r="R346" s="147" t="s">
        <v>99</v>
      </c>
      <c r="S346" s="147" t="s">
        <v>99</v>
      </c>
      <c r="T346" s="145" t="s">
        <v>99</v>
      </c>
    </row>
    <row r="347" spans="1:20" ht="65.25" customHeight="1" x14ac:dyDescent="0.25">
      <c r="A347" s="144" t="s">
        <v>120</v>
      </c>
      <c r="B347" s="12" t="s">
        <v>180</v>
      </c>
      <c r="C347" s="8"/>
      <c r="D347" s="145"/>
      <c r="E347" s="145"/>
      <c r="F347" s="145"/>
      <c r="G347" s="13"/>
      <c r="H347" s="120"/>
      <c r="I347" s="120"/>
      <c r="J347" s="120"/>
      <c r="K347" s="120">
        <f>K346*1.053</f>
        <v>3359.4006419999992</v>
      </c>
      <c r="L347" s="185"/>
      <c r="M347" s="120">
        <f>K347-L345</f>
        <v>1520.3116419999992</v>
      </c>
      <c r="N347" s="32"/>
      <c r="O347" s="32"/>
    </row>
    <row r="348" spans="1:20" s="10" customFormat="1" ht="21" customHeight="1" x14ac:dyDescent="0.25">
      <c r="A348" s="181" t="s">
        <v>268</v>
      </c>
      <c r="B348" s="181"/>
      <c r="C348" s="181"/>
      <c r="D348" s="181"/>
      <c r="E348" s="181"/>
      <c r="F348" s="181"/>
      <c r="G348" s="181"/>
      <c r="H348" s="181"/>
      <c r="I348" s="181"/>
      <c r="J348" s="181"/>
      <c r="K348" s="181"/>
      <c r="L348" s="181"/>
      <c r="M348" s="181"/>
      <c r="N348" s="146"/>
      <c r="O348" s="11"/>
      <c r="P348" s="145"/>
      <c r="Q348" s="11"/>
      <c r="R348" s="145"/>
      <c r="S348" s="11"/>
      <c r="T348" s="145"/>
    </row>
    <row r="349" spans="1:20" s="10" customFormat="1" ht="47.25" x14ac:dyDescent="0.25">
      <c r="A349" s="144">
        <v>1</v>
      </c>
      <c r="B349" s="12" t="s">
        <v>191</v>
      </c>
      <c r="C349" s="145">
        <v>10</v>
      </c>
      <c r="D349" s="145" t="s">
        <v>194</v>
      </c>
      <c r="E349" s="145" t="s">
        <v>190</v>
      </c>
      <c r="F349" s="145">
        <v>1</v>
      </c>
      <c r="G349" s="145" t="s">
        <v>195</v>
      </c>
      <c r="H349" s="120">
        <v>1288.9100000000001</v>
      </c>
      <c r="I349" s="120" t="s">
        <v>124</v>
      </c>
      <c r="J349" s="120">
        <v>1.4</v>
      </c>
      <c r="K349" s="120">
        <f>F349*H349*J349</f>
        <v>1804.4739999999999</v>
      </c>
      <c r="L349" s="182">
        <v>1040.7929999999999</v>
      </c>
      <c r="M349" s="120"/>
      <c r="N349" s="146" t="s">
        <v>99</v>
      </c>
      <c r="O349" s="145" t="s">
        <v>99</v>
      </c>
      <c r="P349" s="145" t="s">
        <v>99</v>
      </c>
      <c r="Q349" s="145" t="s">
        <v>99</v>
      </c>
      <c r="R349" s="145" t="s">
        <v>99</v>
      </c>
      <c r="S349" s="145" t="s">
        <v>99</v>
      </c>
      <c r="T349" s="145" t="s">
        <v>99</v>
      </c>
    </row>
    <row r="350" spans="1:20" ht="51" customHeight="1" x14ac:dyDescent="0.25">
      <c r="A350" s="132">
        <v>2</v>
      </c>
      <c r="B350" s="52" t="s">
        <v>103</v>
      </c>
      <c r="C350" s="147"/>
      <c r="D350" s="147"/>
      <c r="E350" s="145"/>
      <c r="F350" s="145"/>
      <c r="G350" s="13"/>
      <c r="H350" s="121"/>
      <c r="I350" s="121"/>
      <c r="J350" s="121"/>
      <c r="K350" s="120">
        <f>SUM(K349:K349)</f>
        <v>1804.4739999999999</v>
      </c>
      <c r="L350" s="182"/>
      <c r="M350" s="120"/>
      <c r="N350" s="125" t="s">
        <v>99</v>
      </c>
      <c r="O350" s="147" t="s">
        <v>99</v>
      </c>
      <c r="P350" s="147" t="s">
        <v>99</v>
      </c>
      <c r="Q350" s="147" t="s">
        <v>99</v>
      </c>
      <c r="R350" s="147" t="s">
        <v>99</v>
      </c>
      <c r="S350" s="147" t="s">
        <v>99</v>
      </c>
      <c r="T350" s="145" t="s">
        <v>99</v>
      </c>
    </row>
    <row r="351" spans="1:20" ht="65.25" customHeight="1" x14ac:dyDescent="0.25">
      <c r="A351" s="144">
        <v>3</v>
      </c>
      <c r="B351" s="12" t="s">
        <v>180</v>
      </c>
      <c r="C351" s="8"/>
      <c r="D351" s="145"/>
      <c r="E351" s="145"/>
      <c r="F351" s="145"/>
      <c r="G351" s="13"/>
      <c r="H351" s="120"/>
      <c r="I351" s="120"/>
      <c r="J351" s="120"/>
      <c r="K351" s="120">
        <f>K350*1.053</f>
        <v>1900.1111219999998</v>
      </c>
      <c r="L351" s="182"/>
      <c r="M351" s="120">
        <f>K351-L349</f>
        <v>859.3181219999999</v>
      </c>
      <c r="N351" s="32"/>
      <c r="O351" s="32"/>
    </row>
    <row r="352" spans="1:20" s="10" customFormat="1" ht="21" customHeight="1" x14ac:dyDescent="0.25">
      <c r="A352" s="181" t="s">
        <v>269</v>
      </c>
      <c r="B352" s="181"/>
      <c r="C352" s="181"/>
      <c r="D352" s="181"/>
      <c r="E352" s="181"/>
      <c r="F352" s="181"/>
      <c r="G352" s="181"/>
      <c r="H352" s="181"/>
      <c r="I352" s="181"/>
      <c r="J352" s="181"/>
      <c r="K352" s="181"/>
      <c r="L352" s="181"/>
      <c r="M352" s="181"/>
      <c r="N352" s="146"/>
      <c r="O352" s="11"/>
      <c r="P352" s="145"/>
      <c r="Q352" s="11"/>
      <c r="R352" s="145"/>
      <c r="S352" s="11"/>
      <c r="T352" s="145"/>
    </row>
    <row r="353" spans="1:20" s="10" customFormat="1" ht="47.25" x14ac:dyDescent="0.25">
      <c r="A353" s="144">
        <v>1</v>
      </c>
      <c r="B353" s="12" t="s">
        <v>191</v>
      </c>
      <c r="C353" s="145">
        <v>10</v>
      </c>
      <c r="D353" s="145" t="s">
        <v>194</v>
      </c>
      <c r="E353" s="145" t="s">
        <v>190</v>
      </c>
      <c r="F353" s="145">
        <v>1</v>
      </c>
      <c r="G353" s="145" t="s">
        <v>195</v>
      </c>
      <c r="H353" s="120">
        <v>1288.9100000000001</v>
      </c>
      <c r="I353" s="120" t="s">
        <v>124</v>
      </c>
      <c r="J353" s="120">
        <v>1.4</v>
      </c>
      <c r="K353" s="120">
        <f>F353*H353*J353</f>
        <v>1804.4739999999999</v>
      </c>
      <c r="L353" s="182">
        <v>1040.7929999999999</v>
      </c>
      <c r="M353" s="120"/>
      <c r="N353" s="146" t="s">
        <v>99</v>
      </c>
      <c r="O353" s="145" t="s">
        <v>99</v>
      </c>
      <c r="P353" s="145" t="s">
        <v>99</v>
      </c>
      <c r="Q353" s="145" t="s">
        <v>99</v>
      </c>
      <c r="R353" s="145" t="s">
        <v>99</v>
      </c>
      <c r="S353" s="145" t="s">
        <v>99</v>
      </c>
      <c r="T353" s="145" t="s">
        <v>99</v>
      </c>
    </row>
    <row r="354" spans="1:20" ht="51" customHeight="1" x14ac:dyDescent="0.25">
      <c r="A354" s="132">
        <v>2</v>
      </c>
      <c r="B354" s="52" t="s">
        <v>103</v>
      </c>
      <c r="C354" s="147"/>
      <c r="D354" s="147"/>
      <c r="E354" s="145"/>
      <c r="F354" s="145"/>
      <c r="G354" s="13"/>
      <c r="H354" s="121"/>
      <c r="I354" s="121"/>
      <c r="J354" s="121"/>
      <c r="K354" s="120">
        <f>SUM(K353:K353)</f>
        <v>1804.4739999999999</v>
      </c>
      <c r="L354" s="182"/>
      <c r="M354" s="120"/>
      <c r="N354" s="125" t="s">
        <v>99</v>
      </c>
      <c r="O354" s="147" t="s">
        <v>99</v>
      </c>
      <c r="P354" s="147" t="s">
        <v>99</v>
      </c>
      <c r="Q354" s="147" t="s">
        <v>99</v>
      </c>
      <c r="R354" s="147" t="s">
        <v>99</v>
      </c>
      <c r="S354" s="147" t="s">
        <v>99</v>
      </c>
      <c r="T354" s="145" t="s">
        <v>99</v>
      </c>
    </row>
    <row r="355" spans="1:20" ht="65.25" customHeight="1" x14ac:dyDescent="0.25">
      <c r="A355" s="144">
        <v>3</v>
      </c>
      <c r="B355" s="12" t="s">
        <v>180</v>
      </c>
      <c r="C355" s="8"/>
      <c r="D355" s="145"/>
      <c r="E355" s="145"/>
      <c r="F355" s="145"/>
      <c r="G355" s="13"/>
      <c r="H355" s="120"/>
      <c r="I355" s="120"/>
      <c r="J355" s="120"/>
      <c r="K355" s="120">
        <f>K354*1.053</f>
        <v>1900.1111219999998</v>
      </c>
      <c r="L355" s="182"/>
      <c r="M355" s="120">
        <f>K355-L353</f>
        <v>859.3181219999999</v>
      </c>
      <c r="N355" s="32"/>
      <c r="O355" s="32"/>
    </row>
    <row r="356" spans="1:20" s="10" customFormat="1" ht="21" customHeight="1" x14ac:dyDescent="0.25">
      <c r="A356" s="181" t="s">
        <v>270</v>
      </c>
      <c r="B356" s="181"/>
      <c r="C356" s="181"/>
      <c r="D356" s="181"/>
      <c r="E356" s="181"/>
      <c r="F356" s="181"/>
      <c r="G356" s="181"/>
      <c r="H356" s="181"/>
      <c r="I356" s="181"/>
      <c r="J356" s="181"/>
      <c r="K356" s="181"/>
      <c r="L356" s="181"/>
      <c r="M356" s="181"/>
      <c r="N356" s="146"/>
      <c r="O356" s="11"/>
      <c r="P356" s="145"/>
      <c r="Q356" s="11"/>
      <c r="R356" s="145"/>
      <c r="S356" s="11"/>
      <c r="T356" s="145"/>
    </row>
    <row r="357" spans="1:20" s="10" customFormat="1" ht="47.25" x14ac:dyDescent="0.25">
      <c r="A357" s="144">
        <v>1</v>
      </c>
      <c r="B357" s="12" t="s">
        <v>191</v>
      </c>
      <c r="C357" s="145">
        <v>10</v>
      </c>
      <c r="D357" s="145" t="s">
        <v>192</v>
      </c>
      <c r="E357" s="145" t="s">
        <v>190</v>
      </c>
      <c r="F357" s="145">
        <v>1</v>
      </c>
      <c r="G357" s="145" t="s">
        <v>193</v>
      </c>
      <c r="H357" s="120">
        <v>1338.63</v>
      </c>
      <c r="I357" s="120" t="s">
        <v>124</v>
      </c>
      <c r="J357" s="120">
        <v>1.4</v>
      </c>
      <c r="K357" s="120">
        <f>F357*H357*J357</f>
        <v>1874.0820000000001</v>
      </c>
      <c r="L357" s="182">
        <v>1109.126</v>
      </c>
      <c r="M357" s="120"/>
      <c r="N357" s="146" t="s">
        <v>99</v>
      </c>
      <c r="O357" s="145" t="s">
        <v>99</v>
      </c>
      <c r="P357" s="145" t="s">
        <v>99</v>
      </c>
      <c r="Q357" s="145" t="s">
        <v>99</v>
      </c>
      <c r="R357" s="145" t="s">
        <v>99</v>
      </c>
      <c r="S357" s="145" t="s">
        <v>99</v>
      </c>
      <c r="T357" s="145" t="s">
        <v>99</v>
      </c>
    </row>
    <row r="358" spans="1:20" ht="51" customHeight="1" x14ac:dyDescent="0.25">
      <c r="A358" s="132">
        <v>2</v>
      </c>
      <c r="B358" s="52" t="s">
        <v>103</v>
      </c>
      <c r="C358" s="147"/>
      <c r="D358" s="147"/>
      <c r="E358" s="145"/>
      <c r="F358" s="145"/>
      <c r="G358" s="13"/>
      <c r="H358" s="121"/>
      <c r="I358" s="121"/>
      <c r="J358" s="121"/>
      <c r="K358" s="120">
        <f>SUM(K357:K357)</f>
        <v>1874.0820000000001</v>
      </c>
      <c r="L358" s="182"/>
      <c r="M358" s="120"/>
      <c r="N358" s="125" t="s">
        <v>99</v>
      </c>
      <c r="O358" s="147" t="s">
        <v>99</v>
      </c>
      <c r="P358" s="147" t="s">
        <v>99</v>
      </c>
      <c r="Q358" s="147" t="s">
        <v>99</v>
      </c>
      <c r="R358" s="147" t="s">
        <v>99</v>
      </c>
      <c r="S358" s="147" t="s">
        <v>99</v>
      </c>
      <c r="T358" s="145" t="s">
        <v>99</v>
      </c>
    </row>
    <row r="359" spans="1:20" ht="65.25" customHeight="1" x14ac:dyDescent="0.25">
      <c r="A359" s="144">
        <v>3</v>
      </c>
      <c r="B359" s="12" t="s">
        <v>180</v>
      </c>
      <c r="C359" s="8"/>
      <c r="D359" s="145"/>
      <c r="E359" s="145"/>
      <c r="F359" s="145"/>
      <c r="G359" s="13"/>
      <c r="H359" s="120"/>
      <c r="I359" s="120"/>
      <c r="J359" s="120"/>
      <c r="K359" s="120">
        <f>K358*1.053</f>
        <v>1973.4083459999999</v>
      </c>
      <c r="L359" s="182"/>
      <c r="M359" s="120">
        <f>K359-L357</f>
        <v>864.28234599999996</v>
      </c>
      <c r="N359" s="32"/>
      <c r="O359" s="32"/>
    </row>
    <row r="360" spans="1:20" x14ac:dyDescent="0.25">
      <c r="A360" s="181" t="s">
        <v>271</v>
      </c>
      <c r="B360" s="181"/>
      <c r="C360" s="181"/>
      <c r="D360" s="181"/>
      <c r="E360" s="181"/>
      <c r="F360" s="181"/>
      <c r="G360" s="181"/>
      <c r="H360" s="181"/>
      <c r="I360" s="181"/>
      <c r="J360" s="181"/>
      <c r="K360" s="181"/>
      <c r="L360" s="181"/>
      <c r="M360" s="181"/>
    </row>
    <row r="361" spans="1:20" ht="31.5" x14ac:dyDescent="0.25">
      <c r="A361" s="151">
        <v>1</v>
      </c>
      <c r="B361" s="12" t="s">
        <v>178</v>
      </c>
      <c r="C361" s="149">
        <v>10</v>
      </c>
      <c r="D361" s="149" t="s">
        <v>179</v>
      </c>
      <c r="E361" s="149" t="s">
        <v>22</v>
      </c>
      <c r="F361" s="149">
        <v>1.05</v>
      </c>
      <c r="G361" s="149" t="s">
        <v>219</v>
      </c>
      <c r="H361" s="120">
        <v>1262.83</v>
      </c>
      <c r="I361" s="120" t="s">
        <v>124</v>
      </c>
      <c r="J361" s="120">
        <v>1.03</v>
      </c>
      <c r="K361" s="120">
        <f>F361*H361*J361</f>
        <v>1365.7506449999998</v>
      </c>
      <c r="L361" s="182">
        <v>2638.5410000000002</v>
      </c>
      <c r="M361" s="152"/>
    </row>
    <row r="362" spans="1:20" ht="31.5" x14ac:dyDescent="0.25">
      <c r="A362" s="132">
        <v>2</v>
      </c>
      <c r="B362" s="12" t="s">
        <v>218</v>
      </c>
      <c r="C362" s="149">
        <v>10</v>
      </c>
      <c r="D362" s="150" t="s">
        <v>217</v>
      </c>
      <c r="E362" s="149" t="s">
        <v>22</v>
      </c>
      <c r="F362" s="149">
        <v>3.15</v>
      </c>
      <c r="G362" s="11" t="s">
        <v>216</v>
      </c>
      <c r="H362" s="120">
        <v>1562.5</v>
      </c>
      <c r="I362" s="120" t="s">
        <v>124</v>
      </c>
      <c r="J362" s="120">
        <v>1.04</v>
      </c>
      <c r="K362" s="120">
        <f>F362*H362*J362</f>
        <v>5118.75</v>
      </c>
      <c r="L362" s="182"/>
      <c r="M362" s="152"/>
    </row>
    <row r="363" spans="1:20" ht="47.25" x14ac:dyDescent="0.25">
      <c r="A363" s="132">
        <v>6</v>
      </c>
      <c r="B363" s="52" t="s">
        <v>103</v>
      </c>
      <c r="C363" s="150"/>
      <c r="D363" s="150"/>
      <c r="E363" s="149"/>
      <c r="F363" s="149"/>
      <c r="G363" s="13"/>
      <c r="H363" s="121"/>
      <c r="I363" s="121"/>
      <c r="J363" s="121"/>
      <c r="K363" s="120">
        <f>SUM(K361:K362)</f>
        <v>6484.5006450000001</v>
      </c>
      <c r="L363" s="182"/>
      <c r="M363" s="120"/>
    </row>
    <row r="364" spans="1:20" ht="63" x14ac:dyDescent="0.25">
      <c r="A364" s="151">
        <v>7</v>
      </c>
      <c r="B364" s="12" t="s">
        <v>180</v>
      </c>
      <c r="C364" s="8"/>
      <c r="D364" s="149"/>
      <c r="E364" s="149"/>
      <c r="F364" s="149"/>
      <c r="G364" s="13"/>
      <c r="H364" s="120"/>
      <c r="I364" s="120"/>
      <c r="J364" s="120"/>
      <c r="K364" s="120">
        <f>K363*1.053</f>
        <v>6828.1791791850001</v>
      </c>
      <c r="L364" s="182"/>
      <c r="M364" s="120"/>
    </row>
    <row r="365" spans="1:20" ht="63" x14ac:dyDescent="0.25">
      <c r="A365" s="151">
        <v>5</v>
      </c>
      <c r="B365" s="12" t="s">
        <v>180</v>
      </c>
      <c r="C365" s="8"/>
      <c r="D365" s="149"/>
      <c r="E365" s="149"/>
      <c r="F365" s="149"/>
      <c r="G365" s="13"/>
      <c r="H365" s="120"/>
      <c r="I365" s="120"/>
      <c r="J365" s="120"/>
      <c r="K365" s="120">
        <f>K364*1.053</f>
        <v>7190.0726756818049</v>
      </c>
      <c r="L365" s="182"/>
      <c r="M365" s="120">
        <f>K365-L361</f>
        <v>4551.5316756818047</v>
      </c>
      <c r="N365" s="32"/>
      <c r="O365" s="32"/>
    </row>
    <row r="366" spans="1:20" s="10" customFormat="1" x14ac:dyDescent="0.25">
      <c r="A366" s="181" t="s">
        <v>272</v>
      </c>
      <c r="B366" s="181"/>
      <c r="C366" s="181"/>
      <c r="D366" s="181"/>
      <c r="E366" s="181"/>
      <c r="F366" s="181"/>
      <c r="G366" s="181"/>
      <c r="H366" s="181"/>
      <c r="I366" s="181"/>
      <c r="J366" s="181"/>
      <c r="K366" s="181"/>
      <c r="L366" s="181"/>
      <c r="M366" s="181"/>
      <c r="N366" s="155"/>
      <c r="O366" s="11"/>
      <c r="P366" s="154"/>
      <c r="Q366" s="11"/>
      <c r="R366" s="154"/>
      <c r="S366" s="11"/>
      <c r="T366" s="154"/>
    </row>
    <row r="367" spans="1:20" s="10" customFormat="1" ht="31.5" x14ac:dyDescent="0.25">
      <c r="A367" s="153">
        <v>1</v>
      </c>
      <c r="B367" s="12" t="s">
        <v>178</v>
      </c>
      <c r="C367" s="154">
        <v>0.4</v>
      </c>
      <c r="D367" s="154" t="s">
        <v>179</v>
      </c>
      <c r="E367" s="154" t="s">
        <v>22</v>
      </c>
      <c r="F367" s="154">
        <v>1.1240000000000001</v>
      </c>
      <c r="G367" s="154" t="s">
        <v>184</v>
      </c>
      <c r="H367" s="120">
        <v>949.02</v>
      </c>
      <c r="I367" s="120" t="s">
        <v>124</v>
      </c>
      <c r="J367" s="120">
        <v>1.03</v>
      </c>
      <c r="K367" s="120">
        <f>F367*H367*J367</f>
        <v>1098.6994344</v>
      </c>
      <c r="L367" s="182">
        <v>1770.7360000000001</v>
      </c>
      <c r="M367" s="120"/>
      <c r="N367" s="155" t="s">
        <v>99</v>
      </c>
      <c r="O367" s="154" t="s">
        <v>99</v>
      </c>
      <c r="P367" s="154" t="s">
        <v>99</v>
      </c>
      <c r="Q367" s="154" t="s">
        <v>99</v>
      </c>
      <c r="R367" s="154" t="s">
        <v>99</v>
      </c>
      <c r="S367" s="154" t="s">
        <v>99</v>
      </c>
      <c r="T367" s="154" t="s">
        <v>99</v>
      </c>
    </row>
    <row r="368" spans="1:20" s="10" customFormat="1" ht="31.5" x14ac:dyDescent="0.25">
      <c r="A368" s="132">
        <v>2</v>
      </c>
      <c r="B368" s="12" t="s">
        <v>185</v>
      </c>
      <c r="C368" s="154">
        <v>0.4</v>
      </c>
      <c r="D368" s="131" t="s">
        <v>188</v>
      </c>
      <c r="E368" s="154" t="s">
        <v>22</v>
      </c>
      <c r="F368" s="154">
        <v>0.86399999999999999</v>
      </c>
      <c r="G368" s="11" t="s">
        <v>189</v>
      </c>
      <c r="H368" s="120">
        <v>547.16</v>
      </c>
      <c r="I368" s="120" t="s">
        <v>124</v>
      </c>
      <c r="J368" s="120">
        <v>1.04</v>
      </c>
      <c r="K368" s="120">
        <f>F368*H368*J368</f>
        <v>491.65608959999997</v>
      </c>
      <c r="L368" s="182"/>
      <c r="M368" s="120"/>
      <c r="N368" s="155" t="s">
        <v>99</v>
      </c>
      <c r="O368" s="36" t="s">
        <v>99</v>
      </c>
      <c r="P368" s="154" t="s">
        <v>99</v>
      </c>
      <c r="Q368" s="83" t="s">
        <v>99</v>
      </c>
      <c r="R368" s="14" t="s">
        <v>99</v>
      </c>
      <c r="S368" s="154" t="s">
        <v>99</v>
      </c>
      <c r="T368" s="11" t="s">
        <v>99</v>
      </c>
    </row>
    <row r="369" spans="1:20" s="10" customFormat="1" ht="31.5" x14ac:dyDescent="0.25">
      <c r="A369" s="153">
        <v>3</v>
      </c>
      <c r="B369" s="12" t="s">
        <v>185</v>
      </c>
      <c r="C369" s="154">
        <v>0.4</v>
      </c>
      <c r="D369" s="156" t="s">
        <v>186</v>
      </c>
      <c r="E369" s="154" t="s">
        <v>22</v>
      </c>
      <c r="F369" s="154">
        <v>0.26</v>
      </c>
      <c r="G369" s="11" t="s">
        <v>199</v>
      </c>
      <c r="H369" s="120">
        <v>405.81</v>
      </c>
      <c r="I369" s="120" t="s">
        <v>124</v>
      </c>
      <c r="J369" s="120">
        <v>1.04</v>
      </c>
      <c r="K369" s="120">
        <f>F369*H369*J369</f>
        <v>109.73102400000002</v>
      </c>
      <c r="L369" s="182"/>
      <c r="M369" s="120"/>
      <c r="N369" s="155"/>
      <c r="O369" s="36"/>
      <c r="P369" s="154"/>
      <c r="Q369" s="83"/>
      <c r="R369" s="14"/>
      <c r="S369" s="154"/>
      <c r="T369" s="11"/>
    </row>
    <row r="370" spans="1:20" ht="47.25" x14ac:dyDescent="0.25">
      <c r="A370" s="132">
        <v>4</v>
      </c>
      <c r="B370" s="52" t="s">
        <v>103</v>
      </c>
      <c r="C370" s="156"/>
      <c r="D370" s="156"/>
      <c r="E370" s="154"/>
      <c r="F370" s="154"/>
      <c r="G370" s="13"/>
      <c r="H370" s="121"/>
      <c r="I370" s="121"/>
      <c r="J370" s="121"/>
      <c r="K370" s="120">
        <f>SUM(K367:K369)</f>
        <v>1700.086548</v>
      </c>
      <c r="L370" s="182"/>
      <c r="M370" s="120"/>
      <c r="N370" s="125" t="s">
        <v>99</v>
      </c>
      <c r="O370" s="156" t="s">
        <v>99</v>
      </c>
      <c r="P370" s="156" t="s">
        <v>99</v>
      </c>
      <c r="Q370" s="156" t="s">
        <v>99</v>
      </c>
      <c r="R370" s="156" t="s">
        <v>99</v>
      </c>
      <c r="S370" s="156" t="s">
        <v>99</v>
      </c>
      <c r="T370" s="154" t="s">
        <v>99</v>
      </c>
    </row>
    <row r="371" spans="1:20" ht="63" x14ac:dyDescent="0.25">
      <c r="A371" s="153">
        <v>5</v>
      </c>
      <c r="B371" s="12" t="s">
        <v>180</v>
      </c>
      <c r="C371" s="8"/>
      <c r="D371" s="154"/>
      <c r="E371" s="154"/>
      <c r="F371" s="154"/>
      <c r="G371" s="13"/>
      <c r="H371" s="120"/>
      <c r="I371" s="120"/>
      <c r="J371" s="120"/>
      <c r="K371" s="120">
        <f>K370*1.053</f>
        <v>1790.1911350439998</v>
      </c>
      <c r="L371" s="182"/>
      <c r="M371" s="120">
        <f>K371-L367</f>
        <v>19.45513504399969</v>
      </c>
      <c r="N371" s="32"/>
      <c r="O371" s="32"/>
    </row>
  </sheetData>
  <mergeCells count="136">
    <mergeCell ref="A366:M366"/>
    <mergeCell ref="L367:L371"/>
    <mergeCell ref="A220:M220"/>
    <mergeCell ref="L221:L225"/>
    <mergeCell ref="A202:M202"/>
    <mergeCell ref="L203:L207"/>
    <mergeCell ref="A208:M208"/>
    <mergeCell ref="L209:L213"/>
    <mergeCell ref="A214:M214"/>
    <mergeCell ref="A360:M360"/>
    <mergeCell ref="L361:L365"/>
    <mergeCell ref="A226:M226"/>
    <mergeCell ref="A255:M255"/>
    <mergeCell ref="A273:M273"/>
    <mergeCell ref="L274:L278"/>
    <mergeCell ref="A279:M279"/>
    <mergeCell ref="L280:L284"/>
    <mergeCell ref="A285:M285"/>
    <mergeCell ref="L256:L260"/>
    <mergeCell ref="A261:M261"/>
    <mergeCell ref="L262:L266"/>
    <mergeCell ref="A267:M267"/>
    <mergeCell ref="A111:M111"/>
    <mergeCell ref="L112:L116"/>
    <mergeCell ref="A117:M117"/>
    <mergeCell ref="L118:L123"/>
    <mergeCell ref="A124:M124"/>
    <mergeCell ref="L125:L129"/>
    <mergeCell ref="A130:M130"/>
    <mergeCell ref="L131:L134"/>
    <mergeCell ref="L185:L189"/>
    <mergeCell ref="A135:M135"/>
    <mergeCell ref="L136:L140"/>
    <mergeCell ref="A141:M141"/>
    <mergeCell ref="L142:L146"/>
    <mergeCell ref="A147:M147"/>
    <mergeCell ref="L148:L153"/>
    <mergeCell ref="A154:M154"/>
    <mergeCell ref="L155:L159"/>
    <mergeCell ref="A98:M98"/>
    <mergeCell ref="L99:L103"/>
    <mergeCell ref="A104:M104"/>
    <mergeCell ref="L105:L110"/>
    <mergeCell ref="L80:L85"/>
    <mergeCell ref="A86:M86"/>
    <mergeCell ref="L87:L91"/>
    <mergeCell ref="A92:M92"/>
    <mergeCell ref="L93:L97"/>
    <mergeCell ref="A5:S5"/>
    <mergeCell ref="A11:M11"/>
    <mergeCell ref="A12:M12"/>
    <mergeCell ref="L13:L15"/>
    <mergeCell ref="C8:F8"/>
    <mergeCell ref="N8:Q8"/>
    <mergeCell ref="R8:T8"/>
    <mergeCell ref="A6:A9"/>
    <mergeCell ref="B6:B9"/>
    <mergeCell ref="C6:M6"/>
    <mergeCell ref="N6:T6"/>
    <mergeCell ref="C7:M7"/>
    <mergeCell ref="N7:T7"/>
    <mergeCell ref="G8:M8"/>
    <mergeCell ref="A16:M16"/>
    <mergeCell ref="L17:L19"/>
    <mergeCell ref="A20:M20"/>
    <mergeCell ref="L21:L23"/>
    <mergeCell ref="A79:M79"/>
    <mergeCell ref="A24:M24"/>
    <mergeCell ref="L25:L29"/>
    <mergeCell ref="A30:M30"/>
    <mergeCell ref="L31:L35"/>
    <mergeCell ref="L37:L41"/>
    <mergeCell ref="A67:M67"/>
    <mergeCell ref="L68:L72"/>
    <mergeCell ref="A73:M73"/>
    <mergeCell ref="L74:L78"/>
    <mergeCell ref="A36:M36"/>
    <mergeCell ref="A42:M42"/>
    <mergeCell ref="L43:L47"/>
    <mergeCell ref="A61:M61"/>
    <mergeCell ref="L62:L66"/>
    <mergeCell ref="A48:M48"/>
    <mergeCell ref="L49:L54"/>
    <mergeCell ref="A55:M55"/>
    <mergeCell ref="L56:L60"/>
    <mergeCell ref="A160:M160"/>
    <mergeCell ref="L304:L307"/>
    <mergeCell ref="A308:M308"/>
    <mergeCell ref="L286:L290"/>
    <mergeCell ref="A291:M291"/>
    <mergeCell ref="L292:L296"/>
    <mergeCell ref="A297:M297"/>
    <mergeCell ref="L298:L302"/>
    <mergeCell ref="L161:L165"/>
    <mergeCell ref="A166:M166"/>
    <mergeCell ref="L167:L171"/>
    <mergeCell ref="A172:M172"/>
    <mergeCell ref="L173:L177"/>
    <mergeCell ref="A244:M244"/>
    <mergeCell ref="L245:L248"/>
    <mergeCell ref="A249:M249"/>
    <mergeCell ref="L250:L254"/>
    <mergeCell ref="L227:L231"/>
    <mergeCell ref="A232:M232"/>
    <mergeCell ref="L233:L237"/>
    <mergeCell ref="A238:M238"/>
    <mergeCell ref="L239:L243"/>
    <mergeCell ref="A178:M178"/>
    <mergeCell ref="L179:L183"/>
    <mergeCell ref="A184:M184"/>
    <mergeCell ref="A326:M326"/>
    <mergeCell ref="L327:L331"/>
    <mergeCell ref="A332:M332"/>
    <mergeCell ref="L333:L337"/>
    <mergeCell ref="A338:M338"/>
    <mergeCell ref="L309:L313"/>
    <mergeCell ref="A314:M314"/>
    <mergeCell ref="L315:L319"/>
    <mergeCell ref="A320:M320"/>
    <mergeCell ref="L321:L325"/>
    <mergeCell ref="L268:L272"/>
    <mergeCell ref="A303:M303"/>
    <mergeCell ref="A190:M190"/>
    <mergeCell ref="L191:L195"/>
    <mergeCell ref="A196:M196"/>
    <mergeCell ref="L197:L201"/>
    <mergeCell ref="L215:L219"/>
    <mergeCell ref="A352:M352"/>
    <mergeCell ref="L353:L355"/>
    <mergeCell ref="A356:M356"/>
    <mergeCell ref="L357:L359"/>
    <mergeCell ref="L339:L343"/>
    <mergeCell ref="A344:M344"/>
    <mergeCell ref="L345:L347"/>
    <mergeCell ref="A348:M348"/>
    <mergeCell ref="L349:L351"/>
  </mergeCells>
  <pageMargins left="0.47244094488188981" right="0.55118110236220474" top="0.82677165354330717" bottom="0.55118110236220474" header="0.31496062992125984" footer="0.19685039370078741"/>
  <pageSetup paperSize="9" scale="47" fitToHeight="0" orientation="landscape" r:id="rId1"/>
  <headerFooter differentFirst="1">
    <oddHeader>&amp;C&amp;P</oddHeader>
  </headerFooter>
  <rowBreaks count="1" manualBreakCount="1">
    <brk id="14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30"/>
  <sheetViews>
    <sheetView zoomScaleSheetLayoutView="85" workbookViewId="0">
      <selection activeCell="I18" sqref="I18"/>
    </sheetView>
  </sheetViews>
  <sheetFormatPr defaultRowHeight="15.75" x14ac:dyDescent="0.25"/>
  <cols>
    <col min="1" max="1" width="7.625" style="6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74" customWidth="1"/>
    <col min="8" max="8" width="16.75" style="74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70"/>
      <c r="B1" s="34"/>
      <c r="C1" s="28"/>
      <c r="D1" s="79"/>
      <c r="E1" s="79"/>
      <c r="F1" s="79"/>
      <c r="G1" s="78"/>
      <c r="H1" s="78"/>
      <c r="I1" s="35"/>
      <c r="J1" s="32"/>
      <c r="K1" s="32"/>
    </row>
    <row r="2" spans="1:16" ht="15.75" customHeight="1" x14ac:dyDescent="0.25">
      <c r="A2" s="163" t="s">
        <v>133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</row>
    <row r="3" spans="1:16" ht="15.75" customHeight="1" x14ac:dyDescent="0.25">
      <c r="A3" s="174" t="s">
        <v>0</v>
      </c>
      <c r="B3" s="175" t="s">
        <v>2</v>
      </c>
      <c r="C3" s="176" t="s">
        <v>39</v>
      </c>
      <c r="D3" s="176"/>
      <c r="E3" s="176"/>
      <c r="F3" s="176"/>
      <c r="G3" s="176"/>
      <c r="H3" s="176"/>
      <c r="I3" s="176"/>
      <c r="J3" s="176" t="s">
        <v>40</v>
      </c>
      <c r="K3" s="176"/>
      <c r="L3" s="176"/>
      <c r="M3" s="176"/>
      <c r="N3" s="176"/>
      <c r="O3" s="176"/>
      <c r="P3" s="176"/>
    </row>
    <row r="4" spans="1:16" ht="33" customHeight="1" x14ac:dyDescent="0.25">
      <c r="A4" s="174"/>
      <c r="B4" s="175"/>
      <c r="C4" s="175" t="s">
        <v>123</v>
      </c>
      <c r="D4" s="175"/>
      <c r="E4" s="175"/>
      <c r="F4" s="175"/>
      <c r="G4" s="175"/>
      <c r="H4" s="175"/>
      <c r="I4" s="175"/>
      <c r="J4" s="177" t="s">
        <v>121</v>
      </c>
      <c r="K4" s="178"/>
      <c r="L4" s="178"/>
      <c r="M4" s="178"/>
      <c r="N4" s="178"/>
      <c r="O4" s="178"/>
      <c r="P4" s="179"/>
    </row>
    <row r="5" spans="1:16" ht="33.75" customHeight="1" x14ac:dyDescent="0.25">
      <c r="A5" s="174"/>
      <c r="B5" s="175"/>
      <c r="C5" s="175" t="s">
        <v>12</v>
      </c>
      <c r="D5" s="175"/>
      <c r="E5" s="175"/>
      <c r="F5" s="175"/>
      <c r="G5" s="175" t="s">
        <v>100</v>
      </c>
      <c r="H5" s="180"/>
      <c r="I5" s="180"/>
      <c r="J5" s="175" t="s">
        <v>12</v>
      </c>
      <c r="K5" s="175"/>
      <c r="L5" s="175"/>
      <c r="M5" s="175"/>
      <c r="N5" s="175" t="s">
        <v>100</v>
      </c>
      <c r="O5" s="180"/>
      <c r="P5" s="180"/>
    </row>
    <row r="6" spans="1:16" s="7" customFormat="1" ht="63" x14ac:dyDescent="0.25">
      <c r="A6" s="174"/>
      <c r="B6" s="175"/>
      <c r="C6" s="76" t="s">
        <v>25</v>
      </c>
      <c r="D6" s="76" t="s">
        <v>8</v>
      </c>
      <c r="E6" s="76" t="s">
        <v>96</v>
      </c>
      <c r="F6" s="76" t="s">
        <v>10</v>
      </c>
      <c r="G6" s="76" t="s">
        <v>13</v>
      </c>
      <c r="H6" s="76" t="s">
        <v>47</v>
      </c>
      <c r="I6" s="11" t="s">
        <v>48</v>
      </c>
      <c r="J6" s="76" t="s">
        <v>25</v>
      </c>
      <c r="K6" s="76" t="s">
        <v>8</v>
      </c>
      <c r="L6" s="76" t="s">
        <v>96</v>
      </c>
      <c r="M6" s="76" t="s">
        <v>10</v>
      </c>
      <c r="N6" s="76" t="s">
        <v>13</v>
      </c>
      <c r="O6" s="76" t="s">
        <v>49</v>
      </c>
      <c r="P6" s="11" t="s">
        <v>48</v>
      </c>
    </row>
    <row r="7" spans="1:16" s="10" customFormat="1" x14ac:dyDescent="0.25">
      <c r="A7" s="64">
        <v>1</v>
      </c>
      <c r="B7" s="76">
        <v>2</v>
      </c>
      <c r="C7" s="76">
        <v>3</v>
      </c>
      <c r="D7" s="76">
        <v>4</v>
      </c>
      <c r="E7" s="76">
        <v>5</v>
      </c>
      <c r="F7" s="76">
        <v>6</v>
      </c>
      <c r="G7" s="76">
        <v>7</v>
      </c>
      <c r="H7" s="76">
        <v>8</v>
      </c>
      <c r="I7" s="11">
        <v>9</v>
      </c>
      <c r="J7" s="76">
        <v>10</v>
      </c>
      <c r="K7" s="11">
        <v>11</v>
      </c>
      <c r="L7" s="76">
        <v>12</v>
      </c>
      <c r="M7" s="11">
        <v>13</v>
      </c>
      <c r="N7" s="76">
        <v>14</v>
      </c>
      <c r="O7" s="11">
        <v>15</v>
      </c>
      <c r="P7" s="76">
        <v>16</v>
      </c>
    </row>
    <row r="8" spans="1:16" s="10" customFormat="1" ht="58.5" customHeight="1" x14ac:dyDescent="0.25">
      <c r="A8" s="67">
        <v>1</v>
      </c>
      <c r="B8" s="13" t="s">
        <v>134</v>
      </c>
      <c r="C8" s="82" t="s">
        <v>99</v>
      </c>
      <c r="D8" s="82" t="s">
        <v>99</v>
      </c>
      <c r="E8" s="82" t="s">
        <v>99</v>
      </c>
      <c r="F8" s="82" t="s">
        <v>99</v>
      </c>
      <c r="G8" s="82" t="s">
        <v>99</v>
      </c>
      <c r="H8" s="82" t="s">
        <v>99</v>
      </c>
      <c r="I8" s="82" t="s">
        <v>99</v>
      </c>
      <c r="J8" s="82" t="s">
        <v>99</v>
      </c>
      <c r="K8" s="82" t="s">
        <v>99</v>
      </c>
      <c r="L8" s="82" t="s">
        <v>99</v>
      </c>
      <c r="M8" s="82" t="s">
        <v>99</v>
      </c>
      <c r="N8" s="82" t="s">
        <v>99</v>
      </c>
      <c r="O8" s="82" t="s">
        <v>99</v>
      </c>
      <c r="P8" s="82" t="s">
        <v>99</v>
      </c>
    </row>
    <row r="9" spans="1:16" s="10" customFormat="1" ht="49.5" customHeight="1" x14ac:dyDescent="0.25">
      <c r="A9" s="67" t="s">
        <v>75</v>
      </c>
      <c r="B9" s="13" t="s">
        <v>165</v>
      </c>
      <c r="C9" s="76">
        <v>10</v>
      </c>
      <c r="D9" s="36" t="s">
        <v>168</v>
      </c>
      <c r="E9" s="76">
        <v>0.8</v>
      </c>
      <c r="F9" s="80" t="s">
        <v>3</v>
      </c>
      <c r="G9" s="14" t="s">
        <v>166</v>
      </c>
      <c r="H9" s="99">
        <v>4039.24</v>
      </c>
      <c r="I9" s="85">
        <f>H9*E9</f>
        <v>3231.3919999999998</v>
      </c>
      <c r="J9" s="100"/>
      <c r="K9" s="36"/>
      <c r="L9" s="100"/>
      <c r="M9" s="83"/>
      <c r="N9" s="14"/>
      <c r="O9" s="101"/>
      <c r="P9" s="85">
        <f>O9*L9</f>
        <v>0</v>
      </c>
    </row>
    <row r="10" spans="1:16" s="10" customFormat="1" ht="24.75" customHeight="1" x14ac:dyDescent="0.25">
      <c r="A10" s="67">
        <v>2</v>
      </c>
      <c r="B10" s="38" t="s">
        <v>135</v>
      </c>
      <c r="C10" s="82" t="s">
        <v>99</v>
      </c>
      <c r="D10" s="82" t="s">
        <v>99</v>
      </c>
      <c r="E10" s="82" t="s">
        <v>99</v>
      </c>
      <c r="F10" s="82" t="s">
        <v>99</v>
      </c>
      <c r="G10" s="82" t="s">
        <v>99</v>
      </c>
      <c r="H10" s="82" t="s">
        <v>99</v>
      </c>
      <c r="I10" s="82" t="s">
        <v>99</v>
      </c>
      <c r="J10" s="82" t="s">
        <v>99</v>
      </c>
      <c r="K10" s="82" t="s">
        <v>99</v>
      </c>
      <c r="L10" s="82" t="s">
        <v>99</v>
      </c>
      <c r="M10" s="82" t="s">
        <v>99</v>
      </c>
      <c r="N10" s="98" t="s">
        <v>99</v>
      </c>
      <c r="O10" s="98" t="s">
        <v>99</v>
      </c>
      <c r="P10" s="82" t="s">
        <v>99</v>
      </c>
    </row>
    <row r="11" spans="1:16" s="10" customFormat="1" ht="46.5" hidden="1" customHeight="1" x14ac:dyDescent="0.25">
      <c r="A11" s="67" t="s">
        <v>77</v>
      </c>
      <c r="B11" s="13"/>
      <c r="C11" s="102" t="s">
        <v>99</v>
      </c>
      <c r="D11" s="102" t="s">
        <v>99</v>
      </c>
      <c r="E11" s="102" t="s">
        <v>99</v>
      </c>
      <c r="F11" s="80" t="s">
        <v>3</v>
      </c>
      <c r="G11" s="14"/>
      <c r="H11" s="20"/>
      <c r="I11" s="85">
        <v>0</v>
      </c>
      <c r="J11" s="102" t="s">
        <v>99</v>
      </c>
      <c r="K11" s="102" t="s">
        <v>99</v>
      </c>
      <c r="L11" s="102" t="s">
        <v>99</v>
      </c>
      <c r="M11" s="83" t="s">
        <v>3</v>
      </c>
      <c r="N11" s="14"/>
      <c r="O11" s="102" t="s">
        <v>99</v>
      </c>
      <c r="P11" s="85"/>
    </row>
    <row r="12" spans="1:16" s="10" customFormat="1" ht="69.75" hidden="1" customHeight="1" x14ac:dyDescent="0.25">
      <c r="A12" s="67" t="s">
        <v>78</v>
      </c>
      <c r="B12" s="13"/>
      <c r="C12" s="102"/>
      <c r="D12" s="36"/>
      <c r="E12" s="102"/>
      <c r="F12" s="83" t="s">
        <v>3</v>
      </c>
      <c r="G12" s="14"/>
      <c r="H12" s="101"/>
      <c r="I12" s="85">
        <f>H12*E12</f>
        <v>0</v>
      </c>
      <c r="J12" s="102">
        <v>10</v>
      </c>
      <c r="K12" s="36"/>
      <c r="L12" s="102"/>
      <c r="M12" s="83"/>
      <c r="N12" s="14"/>
      <c r="O12" s="102"/>
      <c r="P12" s="85">
        <f>O12*L12</f>
        <v>0</v>
      </c>
    </row>
    <row r="13" spans="1:16" s="10" customFormat="1" ht="40.5" customHeight="1" x14ac:dyDescent="0.25">
      <c r="A13" s="67">
        <v>3</v>
      </c>
      <c r="B13" s="39" t="s">
        <v>21</v>
      </c>
      <c r="C13" s="82" t="s">
        <v>99</v>
      </c>
      <c r="D13" s="82" t="s">
        <v>99</v>
      </c>
      <c r="E13" s="82" t="s">
        <v>99</v>
      </c>
      <c r="F13" s="82" t="s">
        <v>99</v>
      </c>
      <c r="G13" s="82" t="s">
        <v>99</v>
      </c>
      <c r="H13" s="82" t="s">
        <v>99</v>
      </c>
      <c r="I13" s="82" t="s">
        <v>99</v>
      </c>
      <c r="J13" s="82" t="s">
        <v>99</v>
      </c>
      <c r="K13" s="82" t="s">
        <v>99</v>
      </c>
      <c r="L13" s="82" t="s">
        <v>99</v>
      </c>
      <c r="M13" s="82" t="s">
        <v>99</v>
      </c>
      <c r="N13" s="82" t="s">
        <v>99</v>
      </c>
      <c r="O13" s="82" t="s">
        <v>99</v>
      </c>
      <c r="P13" s="82" t="s">
        <v>99</v>
      </c>
    </row>
    <row r="14" spans="1:16" s="10" customFormat="1" ht="72.75" customHeight="1" x14ac:dyDescent="0.25">
      <c r="A14" s="67" t="s">
        <v>79</v>
      </c>
      <c r="B14" s="13" t="s">
        <v>165</v>
      </c>
      <c r="C14" s="76">
        <v>10</v>
      </c>
      <c r="D14" s="36" t="s">
        <v>111</v>
      </c>
      <c r="E14" s="76">
        <v>0.15</v>
      </c>
      <c r="F14" s="83" t="s">
        <v>3</v>
      </c>
      <c r="G14" s="14" t="s">
        <v>169</v>
      </c>
      <c r="H14" s="20">
        <v>26087.97</v>
      </c>
      <c r="I14" s="85">
        <f>H14*E14</f>
        <v>3913.1954999999998</v>
      </c>
      <c r="J14" s="82"/>
      <c r="K14" s="36" t="s">
        <v>111</v>
      </c>
      <c r="L14" s="82"/>
      <c r="M14" s="37"/>
      <c r="N14" s="14"/>
      <c r="O14" s="20"/>
      <c r="P14" s="85">
        <f>O14*L14</f>
        <v>0</v>
      </c>
    </row>
    <row r="15" spans="1:16" s="10" customFormat="1" ht="24.75" customHeight="1" x14ac:dyDescent="0.25">
      <c r="A15" s="67">
        <v>4</v>
      </c>
      <c r="B15" s="13" t="s">
        <v>6</v>
      </c>
      <c r="C15" s="82" t="s">
        <v>99</v>
      </c>
      <c r="D15" s="82" t="s">
        <v>99</v>
      </c>
      <c r="E15" s="82" t="s">
        <v>99</v>
      </c>
      <c r="F15" s="82" t="s">
        <v>99</v>
      </c>
      <c r="G15" s="82" t="s">
        <v>99</v>
      </c>
      <c r="H15" s="82" t="s">
        <v>99</v>
      </c>
      <c r="I15" s="82" t="s">
        <v>99</v>
      </c>
      <c r="J15" s="82" t="s">
        <v>99</v>
      </c>
      <c r="K15" s="82" t="s">
        <v>99</v>
      </c>
      <c r="L15" s="82" t="s">
        <v>99</v>
      </c>
      <c r="M15" s="82" t="s">
        <v>99</v>
      </c>
      <c r="N15" s="82" t="s">
        <v>99</v>
      </c>
      <c r="O15" s="82" t="s">
        <v>99</v>
      </c>
      <c r="P15" s="82" t="s">
        <v>99</v>
      </c>
    </row>
    <row r="16" spans="1:16" s="10" customFormat="1" ht="31.5" x14ac:dyDescent="0.25">
      <c r="A16" s="67" t="s">
        <v>98</v>
      </c>
      <c r="B16" s="13" t="s">
        <v>165</v>
      </c>
      <c r="C16" s="76">
        <v>10</v>
      </c>
      <c r="D16" s="36" t="s">
        <v>168</v>
      </c>
      <c r="E16" s="76">
        <v>1</v>
      </c>
      <c r="F16" s="80" t="s">
        <v>19</v>
      </c>
      <c r="G16" s="14" t="s">
        <v>145</v>
      </c>
      <c r="H16" s="20">
        <v>709.17</v>
      </c>
      <c r="I16" s="85">
        <f>H16*E16</f>
        <v>709.17</v>
      </c>
      <c r="J16" s="82"/>
      <c r="K16" s="36"/>
      <c r="L16" s="82"/>
      <c r="M16" s="83" t="s">
        <v>3</v>
      </c>
      <c r="N16" s="14"/>
      <c r="O16" s="20"/>
      <c r="P16" s="85">
        <f>O16*L16</f>
        <v>0</v>
      </c>
    </row>
    <row r="17" spans="1:16" ht="66" customHeight="1" x14ac:dyDescent="0.25">
      <c r="A17" s="67"/>
      <c r="B17" s="52" t="s">
        <v>167</v>
      </c>
      <c r="C17" s="21" t="s">
        <v>124</v>
      </c>
      <c r="D17" s="21" t="s">
        <v>124</v>
      </c>
      <c r="E17" s="21" t="s">
        <v>124</v>
      </c>
      <c r="F17" s="21" t="s">
        <v>124</v>
      </c>
      <c r="G17" s="21" t="s">
        <v>124</v>
      </c>
      <c r="H17" s="21">
        <v>1.4</v>
      </c>
      <c r="I17" s="86">
        <f>I9+I14+I16</f>
        <v>7853.7574999999997</v>
      </c>
      <c r="J17" s="21" t="s">
        <v>124</v>
      </c>
      <c r="K17" s="21" t="s">
        <v>124</v>
      </c>
      <c r="L17" s="21" t="s">
        <v>124</v>
      </c>
      <c r="M17" s="21" t="s">
        <v>124</v>
      </c>
      <c r="N17" s="21" t="s">
        <v>124</v>
      </c>
      <c r="O17" s="21" t="s">
        <v>124</v>
      </c>
      <c r="P17" s="86">
        <f>P9+P12</f>
        <v>0</v>
      </c>
    </row>
    <row r="18" spans="1:16" ht="15.75" customHeight="1" x14ac:dyDescent="0.25">
      <c r="D18" s="5"/>
      <c r="J18" s="32"/>
      <c r="K18" s="32"/>
    </row>
    <row r="19" spans="1:16" s="53" customFormat="1" ht="18.75" customHeight="1" x14ac:dyDescent="0.25">
      <c r="A19" s="161"/>
      <c r="B19" s="161"/>
      <c r="C19" s="161"/>
      <c r="D19" s="161"/>
      <c r="E19" s="161"/>
      <c r="F19" s="161"/>
      <c r="G19" s="161"/>
      <c r="H19" s="78"/>
      <c r="I19" s="35"/>
    </row>
    <row r="20" spans="1:16" s="53" customFormat="1" ht="41.25" customHeight="1" x14ac:dyDescent="0.25">
      <c r="A20" s="161"/>
      <c r="B20" s="161"/>
      <c r="C20" s="161"/>
      <c r="D20" s="161"/>
      <c r="E20" s="161"/>
      <c r="F20" s="161"/>
      <c r="G20" s="161"/>
      <c r="H20" s="78"/>
      <c r="I20" s="35"/>
    </row>
    <row r="21" spans="1:16" s="53" customFormat="1" ht="38.25" customHeight="1" x14ac:dyDescent="0.25">
      <c r="A21" s="161"/>
      <c r="B21" s="161"/>
      <c r="C21" s="161"/>
      <c r="D21" s="161"/>
      <c r="E21" s="161"/>
      <c r="F21" s="161"/>
      <c r="G21" s="161"/>
      <c r="H21" s="81"/>
      <c r="I21" s="35"/>
    </row>
    <row r="22" spans="1:16" s="53" customFormat="1" ht="18.75" customHeight="1" x14ac:dyDescent="0.25">
      <c r="A22" s="162"/>
      <c r="B22" s="162"/>
      <c r="C22" s="162"/>
      <c r="D22" s="162"/>
      <c r="E22" s="162"/>
      <c r="F22" s="162"/>
      <c r="G22" s="162"/>
      <c r="H22" s="78"/>
      <c r="I22" s="35"/>
    </row>
    <row r="23" spans="1:16" s="53" customFormat="1" ht="217.5" customHeight="1" x14ac:dyDescent="0.25">
      <c r="A23" s="157"/>
      <c r="B23" s="160"/>
      <c r="C23" s="160"/>
      <c r="D23" s="160"/>
      <c r="E23" s="160"/>
      <c r="F23" s="160"/>
      <c r="G23" s="160"/>
      <c r="H23" s="78"/>
      <c r="I23" s="35"/>
    </row>
    <row r="24" spans="1:16" ht="53.25" customHeight="1" x14ac:dyDescent="0.25">
      <c r="A24" s="157"/>
      <c r="B24" s="158"/>
      <c r="C24" s="158"/>
      <c r="D24" s="158"/>
      <c r="E24" s="158"/>
      <c r="F24" s="158"/>
      <c r="G24" s="158"/>
    </row>
    <row r="25" spans="1:16" x14ac:dyDescent="0.25">
      <c r="A25" s="159"/>
      <c r="B25" s="159"/>
      <c r="C25" s="159"/>
      <c r="D25" s="159"/>
      <c r="E25" s="159"/>
      <c r="F25" s="159"/>
      <c r="G25" s="159"/>
    </row>
    <row r="26" spans="1:16" s="5" customFormat="1" x14ac:dyDescent="0.25">
      <c r="A26" s="63"/>
      <c r="B26" s="81"/>
      <c r="D26" s="2"/>
      <c r="G26" s="74"/>
      <c r="H26" s="74"/>
      <c r="I26" s="3"/>
      <c r="J26" s="4"/>
      <c r="K26" s="4"/>
      <c r="L26" s="4"/>
      <c r="M26" s="4"/>
      <c r="N26" s="4"/>
      <c r="O26" s="4"/>
      <c r="P26" s="4"/>
    </row>
    <row r="30" spans="1:16" s="5" customFormat="1" x14ac:dyDescent="0.25">
      <c r="A30" s="63"/>
      <c r="B30" s="81"/>
      <c r="D30" s="2"/>
      <c r="G30" s="74"/>
      <c r="H30" s="74"/>
      <c r="I30" s="3"/>
      <c r="J30" s="4"/>
      <c r="K30" s="4"/>
      <c r="L30" s="4"/>
      <c r="M30" s="4"/>
      <c r="N30" s="4"/>
      <c r="O30" s="4"/>
      <c r="P30" s="4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24:G24"/>
    <mergeCell ref="A25:G25"/>
    <mergeCell ref="N5:P5"/>
    <mergeCell ref="A19:G19"/>
    <mergeCell ref="A20:G20"/>
    <mergeCell ref="A21:G21"/>
    <mergeCell ref="A22:G22"/>
    <mergeCell ref="A23:G23"/>
  </mergeCells>
  <pageMargins left="0.47244094488188981" right="0.55118110236220474" top="0.82677165354330717" bottom="0.55118110236220474" header="0.31496062992125984" footer="0.19685039370078741"/>
  <pageSetup paperSize="9" scale="51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S34"/>
  <sheetViews>
    <sheetView zoomScaleSheetLayoutView="70" workbookViewId="0">
      <selection activeCell="C14" sqref="C14:D14"/>
    </sheetView>
  </sheetViews>
  <sheetFormatPr defaultRowHeight="15.75" x14ac:dyDescent="0.25"/>
  <cols>
    <col min="1" max="1" width="11" style="6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5" customWidth="1"/>
    <col min="8" max="8" width="15.625" style="55" customWidth="1"/>
    <col min="9" max="9" width="28.5" style="3" customWidth="1"/>
    <col min="10" max="10" width="14" style="4" hidden="1" customWidth="1"/>
    <col min="11" max="11" width="13.625" style="4" hidden="1" customWidth="1"/>
    <col min="12" max="12" width="13.5" style="4" hidden="1" customWidth="1"/>
    <col min="13" max="13" width="10.875" style="4" hidden="1" customWidth="1"/>
    <col min="14" max="14" width="13.875" style="4" hidden="1" customWidth="1"/>
    <col min="15" max="15" width="16.75" style="4" customWidth="1"/>
    <col min="16" max="16" width="15.125" style="4" customWidth="1"/>
    <col min="17" max="17" width="12.5" style="4" bestFit="1" customWidth="1"/>
    <col min="18" max="16384" width="9" style="4"/>
  </cols>
  <sheetData>
    <row r="1" spans="1:19" ht="15.75" customHeight="1" x14ac:dyDescent="0.25">
      <c r="D1" s="5"/>
      <c r="J1" s="32"/>
      <c r="K1" s="32"/>
    </row>
    <row r="2" spans="1:19" ht="42" customHeight="1" x14ac:dyDescent="0.25">
      <c r="A2" s="200" t="s">
        <v>56</v>
      </c>
      <c r="B2" s="200"/>
      <c r="C2" s="200"/>
      <c r="D2" s="200"/>
      <c r="E2" s="200"/>
      <c r="F2" s="200"/>
      <c r="G2" s="200"/>
      <c r="J2" s="32"/>
      <c r="K2" s="32"/>
    </row>
    <row r="3" spans="1:19" ht="36" customHeight="1" x14ac:dyDescent="0.25">
      <c r="A3" s="87" t="s">
        <v>0</v>
      </c>
      <c r="B3" s="88" t="s">
        <v>55</v>
      </c>
      <c r="C3" s="201" t="s">
        <v>39</v>
      </c>
      <c r="D3" s="201"/>
      <c r="E3" s="202" t="s">
        <v>40</v>
      </c>
      <c r="F3" s="202"/>
      <c r="G3" s="202"/>
      <c r="I3" s="54"/>
      <c r="J3" s="54"/>
      <c r="K3" s="57"/>
      <c r="L3" s="23"/>
      <c r="M3" s="26"/>
      <c r="N3" s="23"/>
      <c r="O3" s="32"/>
      <c r="P3" s="23"/>
      <c r="Q3" s="53"/>
    </row>
    <row r="4" spans="1:19" ht="15" customHeight="1" x14ac:dyDescent="0.25">
      <c r="A4" s="94">
        <v>1</v>
      </c>
      <c r="B4" s="95">
        <v>2</v>
      </c>
      <c r="C4" s="203">
        <v>3</v>
      </c>
      <c r="D4" s="204"/>
      <c r="E4" s="205">
        <v>4</v>
      </c>
      <c r="F4" s="206"/>
      <c r="G4" s="207"/>
      <c r="I4" s="59"/>
      <c r="J4" s="35"/>
      <c r="K4" s="59"/>
      <c r="L4" s="35"/>
      <c r="M4" s="59"/>
      <c r="N4" s="35"/>
      <c r="O4" s="59"/>
      <c r="P4" s="35"/>
      <c r="Q4" s="59"/>
    </row>
    <row r="5" spans="1:19" ht="90.75" customHeight="1" x14ac:dyDescent="0.25">
      <c r="A5" s="84">
        <v>1</v>
      </c>
      <c r="B5" s="89" t="s">
        <v>57</v>
      </c>
      <c r="C5" s="208">
        <f>т5!I17</f>
        <v>7853.7574999999997</v>
      </c>
      <c r="D5" s="208"/>
      <c r="E5" s="208">
        <f>т5!P17</f>
        <v>0</v>
      </c>
      <c r="F5" s="208"/>
      <c r="G5" s="208"/>
      <c r="I5" s="59"/>
      <c r="J5" s="35"/>
      <c r="K5" s="32"/>
      <c r="L5" s="32"/>
      <c r="M5" s="53"/>
      <c r="N5" s="53"/>
      <c r="O5" s="53"/>
      <c r="P5" s="53"/>
      <c r="Q5" s="53"/>
    </row>
    <row r="6" spans="1:19" ht="29.25" customHeight="1" x14ac:dyDescent="0.25">
      <c r="A6" s="84">
        <v>2</v>
      </c>
      <c r="B6" s="88" t="s">
        <v>132</v>
      </c>
      <c r="C6" s="209">
        <f>C5*0.2</f>
        <v>1570.7515000000001</v>
      </c>
      <c r="D6" s="209"/>
      <c r="E6" s="209">
        <f>E5*0.2</f>
        <v>0</v>
      </c>
      <c r="F6" s="209"/>
      <c r="G6" s="209"/>
      <c r="I6" s="59"/>
      <c r="J6" s="35"/>
      <c r="K6" s="32"/>
      <c r="L6" s="32"/>
      <c r="M6" s="53"/>
      <c r="N6" s="53"/>
      <c r="O6" s="53"/>
      <c r="P6" s="53"/>
      <c r="Q6" s="53"/>
    </row>
    <row r="7" spans="1:19" ht="112.5" customHeight="1" x14ac:dyDescent="0.25">
      <c r="A7" s="84">
        <v>3</v>
      </c>
      <c r="B7" s="88" t="s">
        <v>125</v>
      </c>
      <c r="C7" s="209">
        <f>C5+C6</f>
        <v>9424.509</v>
      </c>
      <c r="D7" s="209"/>
      <c r="E7" s="209">
        <f>E6+E5</f>
        <v>0</v>
      </c>
      <c r="F7" s="209"/>
      <c r="G7" s="209"/>
      <c r="I7" s="59"/>
      <c r="J7" s="35"/>
      <c r="K7" s="32"/>
      <c r="L7" s="32"/>
      <c r="M7" s="53"/>
      <c r="N7" s="53"/>
      <c r="O7" s="53"/>
      <c r="P7" s="53"/>
      <c r="Q7" s="53"/>
    </row>
    <row r="8" spans="1:19" ht="53.25" customHeight="1" x14ac:dyDescent="0.25">
      <c r="A8" s="90" t="s">
        <v>117</v>
      </c>
      <c r="B8" s="91" t="s">
        <v>59</v>
      </c>
      <c r="C8" s="197">
        <f>C10*Q11*Q14</f>
        <v>11452.129798004413</v>
      </c>
      <c r="D8" s="198"/>
      <c r="E8" s="197" t="e">
        <f>E9+(E10*(((E12/E11)*((100+J11)/200))+((E13/E11)*((100+K11)/200))+((E14/E11)*((100+L11)/200))+((E15/E11)*((100+M11)/200))+((E16/E11)*((100+N11)/200))))</f>
        <v>#DIV/0!</v>
      </c>
      <c r="F8" s="199"/>
      <c r="G8" s="198"/>
      <c r="H8" s="72"/>
      <c r="I8" s="73"/>
      <c r="J8" s="35"/>
      <c r="K8" s="32"/>
      <c r="L8" s="32"/>
      <c r="M8" s="53"/>
      <c r="N8" s="53"/>
      <c r="O8" s="53"/>
      <c r="P8" s="53"/>
      <c r="Q8" s="53"/>
    </row>
    <row r="9" spans="1:19" ht="69" customHeight="1" x14ac:dyDescent="0.25">
      <c r="A9" s="90" t="s">
        <v>118</v>
      </c>
      <c r="B9" s="92" t="s">
        <v>128</v>
      </c>
      <c r="C9" s="190">
        <v>0</v>
      </c>
      <c r="D9" s="191"/>
      <c r="E9" s="192">
        <v>0</v>
      </c>
      <c r="F9" s="193"/>
      <c r="G9" s="194"/>
      <c r="H9" s="4"/>
      <c r="I9" s="4"/>
      <c r="J9" s="32"/>
      <c r="K9" s="32" t="s">
        <v>52</v>
      </c>
    </row>
    <row r="10" spans="1:19" ht="53.25" customHeight="1" x14ac:dyDescent="0.25">
      <c r="A10" s="90" t="s">
        <v>119</v>
      </c>
      <c r="B10" s="92" t="s">
        <v>126</v>
      </c>
      <c r="C10" s="190">
        <f>C7-C9</f>
        <v>9424.509</v>
      </c>
      <c r="D10" s="191"/>
      <c r="E10" s="192">
        <f>E7-E9</f>
        <v>0</v>
      </c>
      <c r="F10" s="193"/>
      <c r="G10" s="194"/>
      <c r="H10" s="4"/>
      <c r="I10" s="96"/>
      <c r="J10" s="97" t="s">
        <v>146</v>
      </c>
      <c r="K10" s="97" t="s">
        <v>147</v>
      </c>
      <c r="L10" s="97" t="s">
        <v>148</v>
      </c>
      <c r="M10" s="97" t="s">
        <v>149</v>
      </c>
      <c r="N10" s="97" t="s">
        <v>150</v>
      </c>
      <c r="O10" s="97" t="s">
        <v>151</v>
      </c>
      <c r="P10" s="97" t="s">
        <v>152</v>
      </c>
      <c r="Q10" s="97" t="s">
        <v>153</v>
      </c>
      <c r="R10" s="97" t="s">
        <v>154</v>
      </c>
      <c r="S10" s="97" t="s">
        <v>160</v>
      </c>
    </row>
    <row r="11" spans="1:19" ht="84" customHeight="1" x14ac:dyDescent="0.25">
      <c r="A11" s="90" t="s">
        <v>116</v>
      </c>
      <c r="B11" s="92" t="s">
        <v>58</v>
      </c>
      <c r="C11" s="190">
        <f>C12+C13+C14+C15+C16+C17</f>
        <v>9424.509</v>
      </c>
      <c r="D11" s="191"/>
      <c r="E11" s="192">
        <f>E12+E13+E14+E15</f>
        <v>0</v>
      </c>
      <c r="F11" s="193"/>
      <c r="G11" s="194"/>
      <c r="H11" s="4"/>
      <c r="I11" s="110" t="s">
        <v>155</v>
      </c>
      <c r="J11" s="113">
        <v>1.06826</v>
      </c>
      <c r="K11" s="113">
        <v>1.05562</v>
      </c>
      <c r="L11" s="114">
        <v>1.0490000000000002</v>
      </c>
      <c r="M11" s="114">
        <v>1.139</v>
      </c>
      <c r="N11" s="114">
        <v>1.07</v>
      </c>
      <c r="O11" s="114">
        <v>1.0529999999999999</v>
      </c>
      <c r="P11" s="114">
        <v>1.048</v>
      </c>
      <c r="Q11" s="114">
        <f>Q12/100</f>
        <v>1.046</v>
      </c>
      <c r="R11" s="114">
        <f>R12/100</f>
        <v>1.046</v>
      </c>
      <c r="S11" s="114">
        <f>S12/100</f>
        <v>1.046</v>
      </c>
    </row>
    <row r="12" spans="1:19" ht="38.25" customHeight="1" x14ac:dyDescent="0.25">
      <c r="A12" s="90" t="s">
        <v>53</v>
      </c>
      <c r="B12" s="93" t="s">
        <v>138</v>
      </c>
      <c r="C12" s="190">
        <v>0</v>
      </c>
      <c r="D12" s="191"/>
      <c r="E12" s="192">
        <v>0</v>
      </c>
      <c r="F12" s="193"/>
      <c r="G12" s="194"/>
      <c r="H12" s="4"/>
      <c r="I12" s="112" t="s">
        <v>156</v>
      </c>
      <c r="J12" s="108">
        <v>106.82599999999999</v>
      </c>
      <c r="K12" s="108">
        <v>105.562</v>
      </c>
      <c r="L12" s="109">
        <v>104.9</v>
      </c>
      <c r="M12" s="109">
        <v>113.9</v>
      </c>
      <c r="N12" s="109">
        <v>107</v>
      </c>
      <c r="O12" s="109">
        <v>105.3</v>
      </c>
      <c r="P12" s="109">
        <v>104.8</v>
      </c>
      <c r="Q12" s="109">
        <v>104.6</v>
      </c>
      <c r="R12" s="109">
        <v>104.6</v>
      </c>
      <c r="S12" s="109">
        <v>104.6</v>
      </c>
    </row>
    <row r="13" spans="1:19" ht="18" x14ac:dyDescent="0.25">
      <c r="A13" s="90" t="s">
        <v>54</v>
      </c>
      <c r="B13" s="93" t="s">
        <v>139</v>
      </c>
      <c r="C13" s="190">
        <v>0</v>
      </c>
      <c r="D13" s="191"/>
      <c r="E13" s="192">
        <v>0</v>
      </c>
      <c r="F13" s="193"/>
      <c r="G13" s="194"/>
      <c r="H13" s="4"/>
      <c r="I13" s="13" t="s">
        <v>157</v>
      </c>
      <c r="J13" s="115">
        <v>1.0449999999999999</v>
      </c>
      <c r="K13" s="115">
        <v>1.0249999999999999</v>
      </c>
      <c r="L13" s="115">
        <v>1.0369999999999999</v>
      </c>
      <c r="M13" s="115">
        <v>1.1137999999999999</v>
      </c>
      <c r="N13" s="115">
        <v>1.0580000000000001</v>
      </c>
      <c r="O13" s="115">
        <v>1.0720000000000001</v>
      </c>
      <c r="P13" s="115">
        <v>1.042</v>
      </c>
      <c r="Q13" s="115">
        <v>1.04</v>
      </c>
      <c r="R13" s="115">
        <v>1.04</v>
      </c>
      <c r="S13" s="115">
        <v>1.04</v>
      </c>
    </row>
    <row r="14" spans="1:19" ht="31.5" x14ac:dyDescent="0.25">
      <c r="A14" s="90" t="s">
        <v>60</v>
      </c>
      <c r="B14" s="93" t="s">
        <v>140</v>
      </c>
      <c r="C14" s="190">
        <f>C10</f>
        <v>9424.509</v>
      </c>
      <c r="D14" s="191"/>
      <c r="E14" s="192">
        <v>0</v>
      </c>
      <c r="F14" s="193"/>
      <c r="G14" s="194"/>
      <c r="H14" s="4"/>
      <c r="I14" s="112" t="s">
        <v>158</v>
      </c>
      <c r="J14" s="114"/>
      <c r="K14" s="114"/>
      <c r="L14" s="114">
        <v>1.1107566249999998</v>
      </c>
      <c r="M14" s="114">
        <v>1.2371607289249997</v>
      </c>
      <c r="N14" s="116">
        <v>1.3089160512026499</v>
      </c>
      <c r="O14" s="116">
        <f>O13</f>
        <v>1.0720000000000001</v>
      </c>
      <c r="P14" s="116">
        <f>O13*P13</f>
        <v>1.117024</v>
      </c>
      <c r="Q14" s="116">
        <f>O13*P13*Q13</f>
        <v>1.16170496</v>
      </c>
      <c r="R14" s="116">
        <f>O13*P13*Q13*R13</f>
        <v>1.2081731583999999</v>
      </c>
      <c r="S14" s="116">
        <f>O13*P13*Q13*R13*S13</f>
        <v>1.2565000847359999</v>
      </c>
    </row>
    <row r="15" spans="1:19" ht="18" x14ac:dyDescent="0.25">
      <c r="A15" s="90" t="s">
        <v>127</v>
      </c>
      <c r="B15" s="93" t="s">
        <v>141</v>
      </c>
      <c r="C15" s="190">
        <v>0</v>
      </c>
      <c r="D15" s="191"/>
      <c r="E15" s="192">
        <f>E10</f>
        <v>0</v>
      </c>
      <c r="F15" s="193"/>
      <c r="G15" s="194"/>
      <c r="H15" s="4"/>
      <c r="I15" s="4" t="s">
        <v>159</v>
      </c>
    </row>
    <row r="16" spans="1:19" ht="18" x14ac:dyDescent="0.25">
      <c r="A16" s="90" t="s">
        <v>129</v>
      </c>
      <c r="B16" s="93" t="s">
        <v>142</v>
      </c>
      <c r="C16" s="190">
        <v>0</v>
      </c>
      <c r="D16" s="191"/>
      <c r="E16" s="192">
        <v>0</v>
      </c>
      <c r="F16" s="193"/>
      <c r="G16" s="194"/>
      <c r="H16" s="4"/>
      <c r="I16" s="4"/>
    </row>
    <row r="17" spans="1:9" ht="18" x14ac:dyDescent="0.25">
      <c r="A17" s="90">
        <v>7.6</v>
      </c>
      <c r="B17" s="93" t="s">
        <v>143</v>
      </c>
      <c r="C17" s="190">
        <v>0</v>
      </c>
      <c r="D17" s="191"/>
      <c r="E17" s="192">
        <v>0</v>
      </c>
      <c r="F17" s="193"/>
      <c r="G17" s="194"/>
      <c r="H17" s="23"/>
      <c r="I17" s="27"/>
    </row>
    <row r="18" spans="1:9" x14ac:dyDescent="0.25">
      <c r="A18" s="71"/>
      <c r="B18" s="56"/>
      <c r="C18" s="195"/>
      <c r="D18" s="195"/>
      <c r="E18" s="196"/>
      <c r="F18" s="196"/>
      <c r="G18" s="196"/>
    </row>
    <row r="19" spans="1:9" ht="18" x14ac:dyDescent="0.25">
      <c r="A19" s="188" t="s">
        <v>107</v>
      </c>
      <c r="B19" s="188"/>
      <c r="C19" s="188"/>
      <c r="D19" s="188"/>
      <c r="E19" s="188"/>
      <c r="F19" s="188"/>
      <c r="G19" s="188"/>
    </row>
    <row r="20" spans="1:9" ht="36" customHeight="1" x14ac:dyDescent="0.25">
      <c r="A20" s="189" t="s">
        <v>104</v>
      </c>
      <c r="B20" s="189"/>
      <c r="C20" s="189"/>
      <c r="D20" s="189"/>
      <c r="E20" s="189"/>
      <c r="F20" s="189"/>
      <c r="G20" s="189"/>
    </row>
    <row r="21" spans="1:9" ht="31.5" customHeight="1" x14ac:dyDescent="0.25">
      <c r="A21" s="189" t="s">
        <v>105</v>
      </c>
      <c r="B21" s="189"/>
      <c r="C21" s="189"/>
      <c r="D21" s="189"/>
      <c r="E21" s="189"/>
      <c r="F21" s="189"/>
      <c r="G21" s="189"/>
      <c r="H21" s="55" t="s">
        <v>52</v>
      </c>
    </row>
    <row r="22" spans="1:9" s="53" customFormat="1" ht="69.75" customHeight="1" x14ac:dyDescent="0.25">
      <c r="A22" s="189" t="s">
        <v>106</v>
      </c>
      <c r="B22" s="189"/>
      <c r="C22" s="189"/>
      <c r="D22" s="189"/>
      <c r="E22" s="189"/>
      <c r="F22" s="189"/>
      <c r="G22" s="189"/>
      <c r="H22" s="59"/>
      <c r="I22" s="35"/>
    </row>
    <row r="23" spans="1:9" s="53" customFormat="1" ht="18.75" customHeight="1" x14ac:dyDescent="0.25">
      <c r="A23" s="161"/>
      <c r="B23" s="161"/>
      <c r="C23" s="161"/>
      <c r="D23" s="161"/>
      <c r="E23" s="161"/>
      <c r="F23" s="161"/>
      <c r="G23" s="161"/>
      <c r="H23" s="59"/>
      <c r="I23" s="35"/>
    </row>
    <row r="24" spans="1:9" s="53" customFormat="1" ht="41.25" customHeight="1" x14ac:dyDescent="0.25">
      <c r="A24" s="161"/>
      <c r="B24" s="161"/>
      <c r="C24" s="161"/>
      <c r="D24" s="161"/>
      <c r="E24" s="161"/>
      <c r="F24" s="161"/>
      <c r="G24" s="161"/>
      <c r="H24" s="59"/>
      <c r="I24" s="35"/>
    </row>
    <row r="25" spans="1:9" s="53" customFormat="1" ht="38.25" customHeight="1" x14ac:dyDescent="0.25">
      <c r="A25" s="161"/>
      <c r="B25" s="161"/>
      <c r="C25" s="161"/>
      <c r="D25" s="161"/>
      <c r="E25" s="161"/>
      <c r="F25" s="161"/>
      <c r="G25" s="161"/>
      <c r="H25"/>
      <c r="I25" s="35"/>
    </row>
    <row r="26" spans="1:9" s="53" customFormat="1" ht="18.75" customHeight="1" x14ac:dyDescent="0.25">
      <c r="A26" s="162"/>
      <c r="B26" s="162"/>
      <c r="C26" s="162"/>
      <c r="D26" s="162"/>
      <c r="E26" s="162"/>
      <c r="F26" s="162"/>
      <c r="G26" s="162"/>
      <c r="H26" s="59"/>
      <c r="I26" s="35"/>
    </row>
    <row r="27" spans="1:9" s="53" customFormat="1" ht="217.5" customHeight="1" x14ac:dyDescent="0.25">
      <c r="A27" s="157"/>
      <c r="B27" s="160"/>
      <c r="C27" s="160"/>
      <c r="D27" s="160"/>
      <c r="E27" s="160"/>
      <c r="F27" s="160"/>
      <c r="G27" s="160"/>
      <c r="H27" s="59"/>
      <c r="I27" s="35"/>
    </row>
    <row r="28" spans="1:9" ht="53.25" customHeight="1" x14ac:dyDescent="0.25">
      <c r="A28" s="157"/>
      <c r="B28" s="158"/>
      <c r="C28" s="158"/>
      <c r="D28" s="158"/>
      <c r="E28" s="158"/>
      <c r="F28" s="158"/>
      <c r="G28" s="158"/>
    </row>
    <row r="29" spans="1:9" x14ac:dyDescent="0.25">
      <c r="A29" s="159"/>
      <c r="B29" s="159"/>
      <c r="C29" s="159"/>
      <c r="D29" s="159"/>
      <c r="E29" s="159"/>
      <c r="F29" s="159"/>
      <c r="G29" s="159"/>
    </row>
    <row r="30" spans="1:9" x14ac:dyDescent="0.25">
      <c r="B30"/>
    </row>
    <row r="34" spans="2:2" x14ac:dyDescent="0.25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9" scale="76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 Windows</cp:lastModifiedBy>
  <cp:lastPrinted>2016-12-08T12:46:09Z</cp:lastPrinted>
  <dcterms:created xsi:type="dcterms:W3CDTF">2009-07-27T10:10:26Z</dcterms:created>
  <dcterms:modified xsi:type="dcterms:W3CDTF">2025-09-15T05:27:31Z</dcterms:modified>
</cp:coreProperties>
</file>